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Questa_cartella_di_lavoro"/>
  <bookViews>
    <workbookView xWindow="120" yWindow="4110" windowWidth="20280" windowHeight="3810"/>
  </bookViews>
  <sheets>
    <sheet name="modifica" sheetId="16" r:id="rId1"/>
  </sheets>
  <calcPr calcId="145621" calcMode="autoNoTable" iterate="1" iterateCount="1" iterateDelta="0"/>
</workbook>
</file>

<file path=xl/calcChain.xml><?xml version="1.0" encoding="utf-8"?>
<calcChain xmlns="http://schemas.openxmlformats.org/spreadsheetml/2006/main">
  <c r="E10" i="16" l="1"/>
  <c r="G9" i="16" l="1"/>
  <c r="E9" i="16"/>
  <c r="B10" i="16" l="1"/>
  <c r="E11" i="16" l="1"/>
  <c r="B4" i="16" l="1"/>
  <c r="B11" i="16" l="1"/>
  <c r="C4" i="16" l="1"/>
  <c r="B3" i="16" s="1"/>
  <c r="H4" i="16"/>
  <c r="I10" i="16"/>
  <c r="G6" i="16"/>
  <c r="G7" i="16"/>
  <c r="G10" i="16"/>
  <c r="B9" i="16"/>
  <c r="K50" i="16"/>
  <c r="K53" i="16" s="1"/>
  <c r="K52" i="16" l="1"/>
  <c r="K51" i="16" l="1"/>
  <c r="K4" i="16" l="1"/>
  <c r="D67" i="16" s="1"/>
  <c r="D48" i="16" l="1"/>
  <c r="C56" i="16" l="1"/>
  <c r="D56" i="16" s="1"/>
  <c r="K56" i="16" l="1"/>
  <c r="K57" i="16" l="1"/>
  <c r="C55" i="16" l="1"/>
  <c r="D55" i="16" s="1"/>
  <c r="C53" i="16" l="1"/>
  <c r="D60" i="16" l="1"/>
  <c r="D49" i="16"/>
  <c r="F79" i="16" s="1"/>
  <c r="K40" i="16"/>
  <c r="D61" i="16" l="1"/>
  <c r="E61" i="16" s="1"/>
  <c r="E62" i="16" l="1"/>
  <c r="K54" i="16" l="1"/>
  <c r="K14" i="16" s="1"/>
  <c r="K43" i="16" l="1"/>
  <c r="D17" i="16"/>
  <c r="F17" i="16"/>
  <c r="D54" i="16"/>
  <c r="D57" i="16" s="1"/>
  <c r="K58" i="16"/>
  <c r="D51" i="16" s="1"/>
  <c r="E75" i="16" l="1"/>
  <c r="F75" i="16" s="1"/>
  <c r="D75" i="16"/>
  <c r="E67" i="16"/>
  <c r="E68" i="16" s="1"/>
  <c r="K70" i="16" s="1"/>
  <c r="K16" i="16" s="1"/>
  <c r="D64" i="16"/>
  <c r="E64" i="16" s="1"/>
  <c r="D63" i="16"/>
  <c r="E63" i="16" s="1"/>
  <c r="I66" i="16"/>
  <c r="D58" i="16"/>
  <c r="K59" i="16" s="1"/>
  <c r="J61" i="16" l="1"/>
  <c r="K61" i="16" s="1"/>
  <c r="J62" i="16"/>
  <c r="K62" i="16" s="1"/>
  <c r="J60" i="16"/>
  <c r="K60" i="16" s="1"/>
  <c r="E65" i="16"/>
  <c r="K65" i="16" s="1"/>
  <c r="K63" i="16" l="1"/>
  <c r="K64" i="16" l="1"/>
  <c r="F73" i="16"/>
  <c r="F77" i="16" l="1"/>
  <c r="F78" i="16" s="1"/>
  <c r="F80" i="16" l="1"/>
  <c r="H66" i="16"/>
  <c r="J66" i="16" s="1"/>
  <c r="K66" i="16" s="1"/>
  <c r="H68" i="16" s="1"/>
  <c r="J11" i="16" l="1"/>
  <c r="K68" i="16"/>
  <c r="K13" i="16" s="1"/>
  <c r="G13" i="16" s="1"/>
  <c r="G5" i="16" l="1"/>
  <c r="K41" i="16"/>
  <c r="K44" i="16" s="1"/>
  <c r="K42" i="16" l="1"/>
  <c r="E74" i="16" s="1"/>
  <c r="D74" i="16" l="1"/>
  <c r="K45" i="16"/>
  <c r="F72" i="16"/>
  <c r="F74" i="16" l="1"/>
  <c r="F76" i="16" s="1"/>
  <c r="D81" i="16" s="1"/>
  <c r="F81" i="16" s="1"/>
  <c r="K15" i="16" l="1"/>
  <c r="K17" i="16" s="1"/>
  <c r="G17" i="16" s="1"/>
</calcChain>
</file>

<file path=xl/sharedStrings.xml><?xml version="1.0" encoding="utf-8"?>
<sst xmlns="http://schemas.openxmlformats.org/spreadsheetml/2006/main" count="70" uniqueCount="70">
  <si>
    <t xml:space="preserve">b2 - beni di valore:  gioielli,  quadri,  </t>
  </si>
  <si>
    <t>valore catastale di altri beni immobili (fabbricati, terreni …) per quota di proprietà</t>
  </si>
  <si>
    <t>I S T R U Z I O N I</t>
  </si>
  <si>
    <t>nel caso di mutui in essere va inserito il valore catastale per n. totale delle rate pagate diviso il numero totale delle rate</t>
  </si>
  <si>
    <t>BOLLO sulla esportazione di capitali</t>
  </si>
  <si>
    <t>bollo su liquidità</t>
  </si>
  <si>
    <t>tassa su beni fisici</t>
  </si>
  <si>
    <t>tassa da pagare</t>
  </si>
  <si>
    <t>da lavoro, pensione, locazioni, redditi diversi… e integrazioni al reddito a vario titolo</t>
  </si>
  <si>
    <t>contributo locazione</t>
  </si>
  <si>
    <t>VERSIONE 1.0</t>
  </si>
  <si>
    <t>A + B &lt; 40.000</t>
  </si>
  <si>
    <t>al Comune  &gt;</t>
  </si>
  <si>
    <t xml:space="preserve"> Il bene di qualunque natura di un  TRUST  entra nel patrimonio di chi ne ha la disponibilità</t>
  </si>
  <si>
    <t xml:space="preserve">  Importi da pagare     alla Regione  &gt;</t>
  </si>
  <si>
    <t>area appunti</t>
  </si>
  <si>
    <t>Quadro di sintesi dei beni posseduti allo scopo di definire il patrimonio complessivo e la relativa tassazione progressiva</t>
  </si>
  <si>
    <t>E' solo l'indicazione di un metodo di tassazione progressiva basata sull'intero patrimonio, da tarare in base al gettito fiscale</t>
  </si>
  <si>
    <t>come sa chi per lei vita rifiuta</t>
  </si>
  <si>
    <t>giacenza media su c.c., libretti, prepagate... per tutte le somme accreditate (vend.azioni, dividendi, capital gain, interessi, eredità)</t>
  </si>
  <si>
    <t>libertà vo' cercando ch'è sì cara</t>
  </si>
  <si>
    <t>vo', embè?</t>
  </si>
  <si>
    <t xml:space="preserve">                     IPPeF - Imposta sul Patrimonio delle Persone Fisiche</t>
  </si>
  <si>
    <t>Nota sulle passività</t>
  </si>
  <si>
    <t>vale anche per acquisti di beni mobili va inserito i'importo di acquisto rapportato alle rate pagate</t>
  </si>
  <si>
    <t>కార్మైన్ డి ఫిలిప్పో</t>
  </si>
  <si>
    <t>ئادىل باج تۈزۈمى</t>
  </si>
  <si>
    <t>sì   a domande e proposte</t>
  </si>
  <si>
    <t>reddito individuale o somma dei redditi di tutti i percettori se si opta per la dichiarazione del nucleo familiare</t>
  </si>
  <si>
    <t>nota per gli intenditori</t>
  </si>
  <si>
    <t xml:space="preserve">  visita, consulenza legale, perizia tecnica, meccanico …   fattura  250 €    a nero   200 €  (ma no!!)</t>
  </si>
  <si>
    <t xml:space="preserve">  carciofi, formaggio, vino, arancia e gelato al pistacchio:    fattura  23 €    a nero  19 €     (ma no!!)</t>
  </si>
  <si>
    <t>scrivete pure a piacere vostro</t>
  </si>
  <si>
    <t xml:space="preserve">  L'IPPeF include IRPeF, detraz. persone a carico, bollo su depositi, reddito di cittad., elimina 80€</t>
  </si>
  <si>
    <t>valore catastale di tutti i beni registrati al Catasto. Se non ancora accatastati fa fede la valutazione effettuata col Docfa</t>
  </si>
  <si>
    <t>b  -  V - casa di abitazione</t>
  </si>
  <si>
    <t xml:space="preserve">c4 - Redditi </t>
  </si>
  <si>
    <t xml:space="preserve">  QUESTO SISTEMA NON SARA'  MAI APPLICATO; NON LO MIGLIORO:  NON VALE LA PENNA</t>
  </si>
  <si>
    <t>b1 - Valore catastale altri immobili</t>
  </si>
  <si>
    <t xml:space="preserve">somma dei prezzi di acquisto; nel caso di beni già in possesso fa fede il valore periziato da un esperto. </t>
  </si>
  <si>
    <t>b3 - valore beni mobili in possesso</t>
  </si>
  <si>
    <t>somma dei prezzi di acquisto di auto, motorini, natanti registrati a Motorizz. civile e Registro nautico;  potrebbe sostituire i bolli</t>
  </si>
  <si>
    <t>non vi sta bene? E che fa, non vi pigliate collera;    a me sta bene che sì</t>
  </si>
  <si>
    <t>ricordati</t>
  </si>
  <si>
    <t>dei veri</t>
  </si>
  <si>
    <t>poveri</t>
  </si>
  <si>
    <t>Per spese mediche superiori al 16.000 si suddivide l'importo in 4 rate uguali.</t>
  </si>
  <si>
    <t>previsto limite massimo, soprattutto per donazioni a trust e fondazioni,secondo me. politici non vogliono, ma che me ne cale</t>
  </si>
  <si>
    <t>deduzioni e donazioni</t>
  </si>
  <si>
    <t>disponibile a breve: azioni, bot non soggette a bollo</t>
  </si>
  <si>
    <t>somme vincolate su conti deposito soggette a bollo …</t>
  </si>
  <si>
    <t>Solo se mi andrà di giocare ancora</t>
  </si>
  <si>
    <t>ma non è vero!!!  In Italia nessuno evade né si truffa: nemmeno dipendenti e commercialisti !!</t>
  </si>
  <si>
    <t>e a critiche ragionate</t>
  </si>
  <si>
    <t>rapporterò il rdc alle soglie minime di povertà assoluta, inserirò tasse di successione e di registro, bolli auto e natanti ecc</t>
  </si>
  <si>
    <t xml:space="preserve"> „Al posto degli uomini abbiamo sostituito i numeri,   e alla compassione nei confronti delle sofferenze umane abbiamo sostituito l'assillo dei riequilibri contabili.“ (Caffè)</t>
  </si>
  <si>
    <t>altri a carico &gt;</t>
  </si>
  <si>
    <t>Addizionali: inserire le aliquote     Regionale  &gt;</t>
  </si>
  <si>
    <t xml:space="preserve">Comunale  &gt;  </t>
  </si>
  <si>
    <t xml:space="preserve">    autore? Boh    vallassapé</t>
  </si>
  <si>
    <t>E' solo un gioco, dai. Si può divertire chi sa fare di meglio con Excel o altri linguaggi di programmazione e con i numeri.</t>
  </si>
  <si>
    <t xml:space="preserve">  per altro alla vers. 2.0, se mi andrà</t>
  </si>
  <si>
    <t>c1 - liquidità</t>
  </si>
  <si>
    <t>c2 - disponibili a breve</t>
  </si>
  <si>
    <t>c3 - vincolati a termine</t>
  </si>
  <si>
    <t xml:space="preserve">      AVVISO:  non vi fate illusioni</t>
  </si>
  <si>
    <t xml:space="preserve">ammesso &gt; </t>
  </si>
  <si>
    <t>evasione e progressione</t>
  </si>
  <si>
    <t>se non funziona telefona al n.  12 x 7,45 /46% + 7 / 3^28 ; se ti risponde qualcuno è pazzo</t>
  </si>
  <si>
    <t>seguono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</si>
</sst>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_ ;[Red]\-#,##0\ "/>
    <numFmt numFmtId="165" formatCode="#,##0.0000_ ;[Red]\-#,##0.0000\ "/>
    <numFmt numFmtId="166" formatCode="0.000"/>
    <numFmt numFmtId="167" formatCode="#,##0.000"/>
    <numFmt numFmtId="168" formatCode="0_ ;[Red]\-0\ "/>
  </numFmts>
  <fonts count="29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color rgb="FF333333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4"/>
      <color rgb="FF7030A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0"/>
      <name val="Arial Unicode MS"/>
      <family val="2"/>
    </font>
    <font>
      <b/>
      <sz val="8"/>
      <name val="Arial Unicode MS"/>
      <family val="2"/>
    </font>
    <font>
      <sz val="12"/>
      <color theme="6" tint="-0.249977111117893"/>
      <name val="Arial"/>
      <family val="2"/>
    </font>
    <font>
      <b/>
      <i/>
      <sz val="12"/>
      <color rgb="FFFF0000"/>
      <name val="Arial"/>
      <family val="2"/>
    </font>
    <font>
      <b/>
      <i/>
      <sz val="12"/>
      <name val="Arial"/>
      <family val="2"/>
    </font>
    <font>
      <b/>
      <i/>
      <sz val="12"/>
      <color theme="1"/>
      <name val="Arial"/>
      <family val="2"/>
    </font>
    <font>
      <u/>
      <sz val="12"/>
      <color theme="10"/>
      <name val="Arial"/>
      <family val="2"/>
    </font>
    <font>
      <b/>
      <sz val="12"/>
      <color theme="9" tint="-0.249977111117893"/>
      <name val="Arial"/>
      <family val="2"/>
    </font>
    <font>
      <sz val="12"/>
      <color theme="9" tint="-0.249977111117893"/>
      <name val="Arial"/>
      <family val="2"/>
    </font>
    <font>
      <b/>
      <sz val="12"/>
      <color theme="9" tint="-0.499984740745262"/>
      <name val="Arial"/>
      <family val="2"/>
    </font>
    <font>
      <b/>
      <sz val="14"/>
      <color rgb="FFFF0000"/>
      <name val="Arial"/>
      <family val="2"/>
    </font>
    <font>
      <b/>
      <sz val="12"/>
      <color theme="5" tint="-0.499984740745262"/>
      <name val="Arial"/>
      <family val="2"/>
    </font>
    <font>
      <b/>
      <sz val="12"/>
      <color theme="2" tint="-9.9978637043366805E-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0" xfId="0" applyProtection="1">
      <protection hidden="1"/>
    </xf>
    <xf numFmtId="3" fontId="0" fillId="0" borderId="0" xfId="0" applyNumberFormat="1" applyProtection="1">
      <protection hidden="1"/>
    </xf>
    <xf numFmtId="0" fontId="1" fillId="0" borderId="0" xfId="0" applyFont="1" applyProtection="1">
      <protection hidden="1"/>
    </xf>
    <xf numFmtId="0" fontId="0" fillId="6" borderId="12" xfId="0" applyFill="1" applyBorder="1" applyProtection="1">
      <protection hidden="1"/>
    </xf>
    <xf numFmtId="0" fontId="2" fillId="7" borderId="9" xfId="0" applyFont="1" applyFill="1" applyBorder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4" fillId="0" borderId="0" xfId="0" applyFont="1" applyProtection="1">
      <protection hidden="1"/>
    </xf>
    <xf numFmtId="1" fontId="0" fillId="0" borderId="0" xfId="0" applyNumberFormat="1" applyProtection="1">
      <protection hidden="1"/>
    </xf>
    <xf numFmtId="0" fontId="2" fillId="10" borderId="10" xfId="0" applyFont="1" applyFill="1" applyBorder="1" applyProtection="1">
      <protection hidden="1"/>
    </xf>
    <xf numFmtId="0" fontId="0" fillId="12" borderId="4" xfId="0" applyFill="1" applyBorder="1" applyProtection="1">
      <protection hidden="1"/>
    </xf>
    <xf numFmtId="0" fontId="0" fillId="12" borderId="14" xfId="0" applyFill="1" applyBorder="1" applyProtection="1">
      <protection hidden="1"/>
    </xf>
    <xf numFmtId="0" fontId="11" fillId="10" borderId="10" xfId="0" applyFont="1" applyFill="1" applyBorder="1" applyAlignment="1" applyProtection="1">
      <alignment horizontal="left"/>
      <protection hidden="1"/>
    </xf>
    <xf numFmtId="0" fontId="11" fillId="10" borderId="9" xfId="0" applyFont="1" applyFill="1" applyBorder="1" applyAlignment="1" applyProtection="1">
      <alignment horizontal="left"/>
      <protection hidden="1"/>
    </xf>
    <xf numFmtId="0" fontId="12" fillId="10" borderId="9" xfId="0" applyFont="1" applyFill="1" applyBorder="1" applyAlignment="1" applyProtection="1">
      <alignment horizontal="left"/>
      <protection hidden="1"/>
    </xf>
    <xf numFmtId="0" fontId="11" fillId="10" borderId="11" xfId="0" applyFont="1" applyFill="1" applyBorder="1" applyAlignment="1" applyProtection="1">
      <alignment horizontal="right"/>
      <protection hidden="1"/>
    </xf>
    <xf numFmtId="0" fontId="11" fillId="10" borderId="0" xfId="0" applyFont="1" applyFill="1" applyBorder="1" applyAlignment="1" applyProtection="1">
      <alignment horizontal="left"/>
      <protection hidden="1"/>
    </xf>
    <xf numFmtId="0" fontId="12" fillId="10" borderId="0" xfId="0" applyFont="1" applyFill="1" applyBorder="1" applyAlignment="1" applyProtection="1">
      <alignment horizontal="left"/>
      <protection hidden="1"/>
    </xf>
    <xf numFmtId="0" fontId="2" fillId="10" borderId="1" xfId="0" applyFont="1" applyFill="1" applyBorder="1" applyProtection="1">
      <protection hidden="1"/>
    </xf>
    <xf numFmtId="164" fontId="8" fillId="10" borderId="10" xfId="0" applyNumberFormat="1" applyFont="1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2" fillId="9" borderId="9" xfId="0" applyFont="1" applyFill="1" applyBorder="1" applyProtection="1">
      <protection hidden="1"/>
    </xf>
    <xf numFmtId="0" fontId="2" fillId="10" borderId="9" xfId="0" applyFont="1" applyFill="1" applyBorder="1" applyProtection="1">
      <protection hidden="1"/>
    </xf>
    <xf numFmtId="0" fontId="2" fillId="10" borderId="2" xfId="0" applyFont="1" applyFill="1" applyBorder="1" applyProtection="1">
      <protection hidden="1"/>
    </xf>
    <xf numFmtId="0" fontId="5" fillId="5" borderId="10" xfId="0" applyFont="1" applyFill="1" applyBorder="1" applyAlignment="1" applyProtection="1">
      <alignment horizontal="center"/>
      <protection locked="0"/>
    </xf>
    <xf numFmtId="10" fontId="8" fillId="13" borderId="10" xfId="0" quotePrefix="1" applyNumberFormat="1" applyFont="1" applyFill="1" applyBorder="1" applyAlignment="1" applyProtection="1">
      <alignment horizontal="center"/>
      <protection locked="0"/>
    </xf>
    <xf numFmtId="0" fontId="11" fillId="3" borderId="2" xfId="0" applyFont="1" applyFill="1" applyBorder="1" applyAlignment="1" applyProtection="1">
      <alignment horizontal="left"/>
      <protection hidden="1"/>
    </xf>
    <xf numFmtId="0" fontId="12" fillId="3" borderId="0" xfId="0" applyFont="1" applyFill="1" applyBorder="1" applyProtection="1">
      <protection hidden="1"/>
    </xf>
    <xf numFmtId="3" fontId="8" fillId="13" borderId="13" xfId="0" quotePrefix="1" applyNumberFormat="1" applyFont="1" applyFill="1" applyBorder="1" applyAlignment="1" applyProtection="1">
      <alignment horizontal="center"/>
      <protection locked="0"/>
    </xf>
    <xf numFmtId="0" fontId="11" fillId="10" borderId="4" xfId="0" applyFont="1" applyFill="1" applyBorder="1" applyAlignment="1" applyProtection="1">
      <alignment horizontal="left"/>
      <protection hidden="1"/>
    </xf>
    <xf numFmtId="0" fontId="11" fillId="10" borderId="5" xfId="0" applyFont="1" applyFill="1" applyBorder="1" applyAlignment="1" applyProtection="1">
      <alignment horizontal="right"/>
      <protection hidden="1"/>
    </xf>
    <xf numFmtId="10" fontId="8" fillId="13" borderId="12" xfId="0" quotePrefix="1" applyNumberFormat="1" applyFont="1" applyFill="1" applyBorder="1" applyAlignment="1" applyProtection="1">
      <alignment horizontal="center"/>
      <protection locked="0"/>
    </xf>
    <xf numFmtId="0" fontId="8" fillId="10" borderId="16" xfId="0" applyFont="1" applyFill="1" applyBorder="1" applyAlignment="1" applyProtection="1">
      <alignment horizontal="left"/>
      <protection hidden="1"/>
    </xf>
    <xf numFmtId="0" fontId="8" fillId="10" borderId="17" xfId="0" applyFont="1" applyFill="1" applyBorder="1" applyAlignment="1" applyProtection="1">
      <alignment horizontal="center"/>
      <protection hidden="1"/>
    </xf>
    <xf numFmtId="3" fontId="8" fillId="10" borderId="17" xfId="0" applyNumberFormat="1" applyFont="1" applyFill="1" applyBorder="1" applyAlignment="1" applyProtection="1">
      <alignment horizontal="center"/>
      <protection hidden="1"/>
    </xf>
    <xf numFmtId="164" fontId="8" fillId="10" borderId="6" xfId="0" applyNumberFormat="1" applyFont="1" applyFill="1" applyBorder="1" applyProtection="1">
      <protection hidden="1"/>
    </xf>
    <xf numFmtId="0" fontId="11" fillId="3" borderId="4" xfId="0" applyFont="1" applyFill="1" applyBorder="1" applyProtection="1">
      <protection hidden="1"/>
    </xf>
    <xf numFmtId="0" fontId="11" fillId="3" borderId="0" xfId="0" applyFont="1" applyFill="1" applyBorder="1" applyProtection="1">
      <protection hidden="1"/>
    </xf>
    <xf numFmtId="0" fontId="11" fillId="3" borderId="4" xfId="0" applyFont="1" applyFill="1" applyBorder="1" applyAlignment="1" applyProtection="1">
      <alignment horizontal="right"/>
      <protection hidden="1"/>
    </xf>
    <xf numFmtId="0" fontId="8" fillId="12" borderId="9" xfId="0" applyFont="1" applyFill="1" applyBorder="1" applyProtection="1">
      <protection hidden="1"/>
    </xf>
    <xf numFmtId="164" fontId="2" fillId="10" borderId="11" xfId="0" applyNumberFormat="1" applyFont="1" applyFill="1" applyBorder="1" applyProtection="1">
      <protection hidden="1"/>
    </xf>
    <xf numFmtId="1" fontId="2" fillId="10" borderId="9" xfId="0" applyNumberFormat="1" applyFont="1" applyFill="1" applyBorder="1" applyProtection="1">
      <protection hidden="1"/>
    </xf>
    <xf numFmtId="3" fontId="8" fillId="10" borderId="18" xfId="0" applyNumberFormat="1" applyFont="1" applyFill="1" applyBorder="1" applyAlignment="1" applyProtection="1">
      <alignment horizontal="center"/>
      <protection hidden="1"/>
    </xf>
    <xf numFmtId="3" fontId="11" fillId="3" borderId="15" xfId="0" applyNumberFormat="1" applyFont="1" applyFill="1" applyBorder="1" applyAlignment="1" applyProtection="1">
      <alignment horizontal="center"/>
      <protection hidden="1"/>
    </xf>
    <xf numFmtId="3" fontId="8" fillId="13" borderId="15" xfId="0" quotePrefix="1" applyNumberFormat="1" applyFont="1" applyFill="1" applyBorder="1" applyAlignment="1" applyProtection="1">
      <alignment horizontal="center"/>
      <protection locked="0"/>
    </xf>
    <xf numFmtId="0" fontId="5" fillId="14" borderId="2" xfId="0" applyFont="1" applyFill="1" applyBorder="1" applyAlignment="1" applyProtection="1">
      <alignment horizontal="left"/>
      <protection hidden="1"/>
    </xf>
    <xf numFmtId="3" fontId="15" fillId="14" borderId="10" xfId="0" quotePrefix="1" applyNumberFormat="1" applyFont="1" applyFill="1" applyBorder="1" applyAlignment="1" applyProtection="1">
      <alignment horizontal="center"/>
      <protection locked="0"/>
    </xf>
    <xf numFmtId="0" fontId="5" fillId="14" borderId="12" xfId="0" applyFont="1" applyFill="1" applyBorder="1" applyAlignment="1" applyProtection="1">
      <alignment horizontal="center"/>
      <protection hidden="1"/>
    </xf>
    <xf numFmtId="0" fontId="2" fillId="12" borderId="9" xfId="0" applyFont="1" applyFill="1" applyBorder="1" applyAlignment="1" applyProtection="1">
      <alignment horizontal="center"/>
      <protection hidden="1"/>
    </xf>
    <xf numFmtId="0" fontId="16" fillId="12" borderId="9" xfId="0" applyFont="1" applyFill="1" applyBorder="1" applyAlignment="1">
      <alignment horizontal="right" vertical="center"/>
    </xf>
    <xf numFmtId="14" fontId="14" fillId="12" borderId="9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Border="1" applyProtection="1">
      <protection hidden="1"/>
    </xf>
    <xf numFmtId="0" fontId="0" fillId="12" borderId="8" xfId="0" applyFill="1" applyBorder="1" applyProtection="1">
      <protection hidden="1"/>
    </xf>
    <xf numFmtId="0" fontId="2" fillId="12" borderId="9" xfId="0" applyFont="1" applyFill="1" applyBorder="1" applyAlignment="1" applyProtection="1">
      <alignment horizontal="left"/>
      <protection hidden="1"/>
    </xf>
    <xf numFmtId="0" fontId="18" fillId="0" borderId="0" xfId="0" applyFont="1" applyProtection="1">
      <protection hidden="1"/>
    </xf>
    <xf numFmtId="0" fontId="2" fillId="12" borderId="6" xfId="0" applyFont="1" applyFill="1" applyBorder="1" applyAlignment="1" applyProtection="1">
      <alignment horizontal="left"/>
      <protection hidden="1"/>
    </xf>
    <xf numFmtId="0" fontId="2" fillId="12" borderId="12" xfId="0" applyFont="1" applyFill="1" applyBorder="1" applyAlignment="1" applyProtection="1">
      <alignment horizontal="center"/>
      <protection hidden="1"/>
    </xf>
    <xf numFmtId="3" fontId="11" fillId="3" borderId="12" xfId="0" applyNumberFormat="1" applyFont="1" applyFill="1" applyBorder="1" applyAlignment="1" applyProtection="1">
      <alignment horizontal="center"/>
      <protection hidden="1"/>
    </xf>
    <xf numFmtId="3" fontId="8" fillId="13" borderId="12" xfId="0" quotePrefix="1" applyNumberFormat="1" applyFont="1" applyFill="1" applyBorder="1" applyAlignment="1" applyProtection="1">
      <alignment horizontal="center"/>
      <protection locked="0"/>
    </xf>
    <xf numFmtId="0" fontId="11" fillId="3" borderId="0" xfId="0" applyFont="1" applyFill="1" applyBorder="1" applyAlignment="1" applyProtection="1">
      <alignment horizontal="left"/>
      <protection hidden="1"/>
    </xf>
    <xf numFmtId="0" fontId="11" fillId="9" borderId="9" xfId="0" applyFont="1" applyFill="1" applyBorder="1" applyProtection="1">
      <protection hidden="1"/>
    </xf>
    <xf numFmtId="0" fontId="0" fillId="9" borderId="11" xfId="0" applyFill="1" applyBorder="1" applyProtection="1">
      <protection hidden="1"/>
    </xf>
    <xf numFmtId="0" fontId="0" fillId="5" borderId="9" xfId="0" applyFill="1" applyBorder="1" applyProtection="1">
      <protection hidden="1"/>
    </xf>
    <xf numFmtId="0" fontId="5" fillId="5" borderId="10" xfId="0" applyFont="1" applyFill="1" applyBorder="1" applyAlignment="1" applyProtection="1">
      <alignment horizontal="left"/>
      <protection locked="0"/>
    </xf>
    <xf numFmtId="0" fontId="1" fillId="5" borderId="9" xfId="0" applyFont="1" applyFill="1" applyBorder="1" applyProtection="1">
      <protection hidden="1"/>
    </xf>
    <xf numFmtId="0" fontId="6" fillId="5" borderId="10" xfId="0" applyFont="1" applyFill="1" applyBorder="1" applyAlignment="1" applyProtection="1">
      <alignment horizontal="left"/>
      <protection locked="0"/>
    </xf>
    <xf numFmtId="166" fontId="0" fillId="0" borderId="0" xfId="0" applyNumberFormat="1" applyProtection="1">
      <protection hidden="1"/>
    </xf>
    <xf numFmtId="0" fontId="11" fillId="9" borderId="7" xfId="0" applyFont="1" applyFill="1" applyBorder="1" applyProtection="1">
      <protection hidden="1"/>
    </xf>
    <xf numFmtId="0" fontId="6" fillId="5" borderId="1" xfId="0" applyFont="1" applyFill="1" applyBorder="1" applyAlignment="1" applyProtection="1">
      <alignment horizontal="left"/>
      <protection locked="0"/>
    </xf>
    <xf numFmtId="0" fontId="1" fillId="5" borderId="2" xfId="0" applyFont="1" applyFill="1" applyBorder="1" applyProtection="1">
      <protection hidden="1"/>
    </xf>
    <xf numFmtId="0" fontId="10" fillId="3" borderId="7" xfId="0" applyFont="1" applyFill="1" applyBorder="1" applyProtection="1">
      <protection hidden="1"/>
    </xf>
    <xf numFmtId="0" fontId="12" fillId="3" borderId="7" xfId="0" applyFont="1" applyFill="1" applyBorder="1" applyProtection="1">
      <protection hidden="1"/>
    </xf>
    <xf numFmtId="0" fontId="10" fillId="3" borderId="6" xfId="0" applyFont="1" applyFill="1" applyBorder="1" applyAlignment="1" applyProtection="1">
      <alignment horizontal="center"/>
      <protection hidden="1"/>
    </xf>
    <xf numFmtId="0" fontId="11" fillId="3" borderId="8" xfId="0" applyFont="1" applyFill="1" applyBorder="1" applyProtection="1">
      <protection hidden="1"/>
    </xf>
    <xf numFmtId="0" fontId="10" fillId="3" borderId="6" xfId="0" applyFont="1" applyFill="1" applyBorder="1" applyAlignment="1" applyProtection="1">
      <alignment horizontal="left"/>
      <protection hidden="1"/>
    </xf>
    <xf numFmtId="0" fontId="11" fillId="9" borderId="10" xfId="0" applyFont="1" applyFill="1" applyBorder="1" applyProtection="1">
      <protection hidden="1"/>
    </xf>
    <xf numFmtId="0" fontId="9" fillId="4" borderId="9" xfId="0" applyFont="1" applyFill="1" applyBorder="1" applyAlignment="1" applyProtection="1">
      <alignment horizontal="left"/>
      <protection hidden="1"/>
    </xf>
    <xf numFmtId="0" fontId="0" fillId="4" borderId="9" xfId="0" applyFill="1" applyBorder="1" applyProtection="1">
      <protection hidden="1"/>
    </xf>
    <xf numFmtId="0" fontId="4" fillId="4" borderId="9" xfId="0" applyFont="1" applyFill="1" applyBorder="1" applyAlignment="1" applyProtection="1">
      <alignment horizontal="center"/>
      <protection hidden="1"/>
    </xf>
    <xf numFmtId="0" fontId="4" fillId="4" borderId="11" xfId="0" applyFont="1" applyFill="1" applyBorder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9" fontId="0" fillId="0" borderId="0" xfId="0" applyNumberFormat="1" applyProtection="1">
      <protection hidden="1"/>
    </xf>
    <xf numFmtId="3" fontId="8" fillId="13" borderId="1" xfId="0" quotePrefix="1" applyNumberFormat="1" applyFont="1" applyFill="1" applyBorder="1" applyAlignment="1" applyProtection="1">
      <alignment horizontal="center"/>
      <protection locked="0"/>
    </xf>
    <xf numFmtId="0" fontId="20" fillId="15" borderId="13" xfId="0" applyFont="1" applyFill="1" applyBorder="1" applyAlignment="1" applyProtection="1">
      <alignment horizontal="center"/>
      <protection hidden="1"/>
    </xf>
    <xf numFmtId="3" fontId="0" fillId="5" borderId="11" xfId="0" applyNumberFormat="1" applyFill="1" applyBorder="1" applyProtection="1">
      <protection hidden="1"/>
    </xf>
    <xf numFmtId="3" fontId="1" fillId="5" borderId="3" xfId="0" applyNumberFormat="1" applyFont="1" applyFill="1" applyBorder="1" applyProtection="1">
      <protection hidden="1"/>
    </xf>
    <xf numFmtId="0" fontId="11" fillId="9" borderId="7" xfId="0" applyFont="1" applyFill="1" applyBorder="1" applyAlignment="1" applyProtection="1">
      <alignment horizontal="center"/>
      <protection hidden="1"/>
    </xf>
    <xf numFmtId="167" fontId="0" fillId="0" borderId="0" xfId="0" applyNumberFormat="1" applyProtection="1">
      <protection hidden="1"/>
    </xf>
    <xf numFmtId="0" fontId="11" fillId="8" borderId="10" xfId="0" quotePrefix="1" applyFont="1" applyFill="1" applyBorder="1" applyAlignment="1" applyProtection="1">
      <alignment horizontal="left"/>
      <protection hidden="1"/>
    </xf>
    <xf numFmtId="0" fontId="4" fillId="8" borderId="9" xfId="0" quotePrefix="1" applyFont="1" applyFill="1" applyBorder="1" applyAlignment="1" applyProtection="1">
      <alignment horizontal="center"/>
      <protection hidden="1"/>
    </xf>
    <xf numFmtId="165" fontId="13" fillId="8" borderId="8" xfId="0" applyNumberFormat="1" applyFont="1" applyFill="1" applyBorder="1" applyAlignment="1" applyProtection="1">
      <alignment horizontal="center"/>
      <protection hidden="1"/>
    </xf>
    <xf numFmtId="0" fontId="22" fillId="5" borderId="9" xfId="1" applyFill="1" applyBorder="1" applyProtection="1">
      <protection hidden="1"/>
    </xf>
    <xf numFmtId="164" fontId="1" fillId="0" borderId="0" xfId="0" quotePrefix="1" applyNumberFormat="1" applyFont="1" applyProtection="1">
      <protection hidden="1"/>
    </xf>
    <xf numFmtId="164" fontId="4" fillId="0" borderId="0" xfId="0" applyNumberFormat="1" applyFont="1" applyProtection="1"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20" fillId="12" borderId="1" xfId="0" applyFont="1" applyFill="1" applyBorder="1" applyAlignment="1" applyProtection="1">
      <alignment horizontal="center"/>
      <protection hidden="1"/>
    </xf>
    <xf numFmtId="0" fontId="0" fillId="12" borderId="2" xfId="0" applyFill="1" applyBorder="1" applyProtection="1">
      <protection hidden="1"/>
    </xf>
    <xf numFmtId="0" fontId="14" fillId="12" borderId="2" xfId="0" applyFont="1" applyFill="1" applyBorder="1" applyAlignment="1" applyProtection="1">
      <alignment horizontal="center"/>
      <protection hidden="1"/>
    </xf>
    <xf numFmtId="14" fontId="20" fillId="12" borderId="2" xfId="0" applyNumberFormat="1" applyFont="1" applyFill="1" applyBorder="1" applyAlignment="1" applyProtection="1">
      <alignment horizontal="center"/>
      <protection hidden="1"/>
    </xf>
    <xf numFmtId="0" fontId="0" fillId="12" borderId="3" xfId="0" applyFill="1" applyBorder="1" applyProtection="1">
      <protection hidden="1"/>
    </xf>
    <xf numFmtId="0" fontId="20" fillId="14" borderId="10" xfId="0" applyFont="1" applyFill="1" applyBorder="1" applyAlignment="1" applyProtection="1">
      <alignment horizontal="left"/>
    </xf>
    <xf numFmtId="0" fontId="0" fillId="14" borderId="9" xfId="0" applyFill="1" applyBorder="1" applyProtection="1"/>
    <xf numFmtId="0" fontId="14" fillId="14" borderId="9" xfId="0" applyFont="1" applyFill="1" applyBorder="1" applyAlignment="1" applyProtection="1">
      <alignment horizontal="center"/>
    </xf>
    <xf numFmtId="0" fontId="20" fillId="14" borderId="10" xfId="0" applyFont="1" applyFill="1" applyBorder="1" applyAlignment="1" applyProtection="1">
      <alignment horizontal="center"/>
    </xf>
    <xf numFmtId="0" fontId="2" fillId="5" borderId="10" xfId="0" applyFont="1" applyFill="1" applyBorder="1" applyProtection="1"/>
    <xf numFmtId="0" fontId="2" fillId="5" borderId="9" xfId="0" applyFont="1" applyFill="1" applyBorder="1" applyProtection="1"/>
    <xf numFmtId="0" fontId="2" fillId="2" borderId="9" xfId="0" applyFont="1" applyFill="1" applyBorder="1" applyProtection="1"/>
    <xf numFmtId="0" fontId="2" fillId="2" borderId="9" xfId="0" applyFont="1" applyFill="1" applyBorder="1" applyAlignment="1" applyProtection="1">
      <alignment horizontal="left"/>
    </xf>
    <xf numFmtId="0" fontId="2" fillId="2" borderId="9" xfId="0" applyFont="1" applyFill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10" xfId="0" applyFont="1" applyBorder="1" applyAlignment="1" applyProtection="1">
      <alignment horizontal="left"/>
    </xf>
    <xf numFmtId="0" fontId="0" fillId="0" borderId="9" xfId="0" applyBorder="1" applyProtection="1"/>
    <xf numFmtId="0" fontId="0" fillId="0" borderId="11" xfId="0" applyBorder="1" applyProtection="1"/>
    <xf numFmtId="0" fontId="2" fillId="3" borderId="1" xfId="0" applyFont="1" applyFill="1" applyBorder="1" applyProtection="1"/>
    <xf numFmtId="0" fontId="2" fillId="3" borderId="2" xfId="0" applyFont="1" applyFill="1" applyBorder="1" applyAlignment="1" applyProtection="1">
      <alignment horizontal="left"/>
    </xf>
    <xf numFmtId="0" fontId="2" fillId="3" borderId="2" xfId="0" quotePrefix="1" applyFont="1" applyFill="1" applyBorder="1" applyProtection="1"/>
    <xf numFmtId="10" fontId="3" fillId="3" borderId="3" xfId="0" applyNumberFormat="1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Protection="1"/>
    <xf numFmtId="0" fontId="2" fillId="3" borderId="0" xfId="0" applyFont="1" applyFill="1" applyBorder="1" applyProtection="1"/>
    <xf numFmtId="10" fontId="3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Protection="1"/>
    <xf numFmtId="0" fontId="2" fillId="3" borderId="6" xfId="0" applyFont="1" applyFill="1" applyBorder="1" applyAlignment="1" applyProtection="1">
      <alignment horizontal="left"/>
    </xf>
    <xf numFmtId="0" fontId="2" fillId="3" borderId="7" xfId="0" applyFont="1" applyFill="1" applyBorder="1" applyProtection="1"/>
    <xf numFmtId="0" fontId="0" fillId="3" borderId="8" xfId="0" applyFill="1" applyBorder="1" applyProtection="1"/>
    <xf numFmtId="0" fontId="0" fillId="3" borderId="5" xfId="0" applyFill="1" applyBorder="1" applyProtection="1"/>
    <xf numFmtId="3" fontId="2" fillId="3" borderId="4" xfId="0" applyNumberFormat="1" applyFont="1" applyFill="1" applyBorder="1" applyProtection="1"/>
    <xf numFmtId="0" fontId="2" fillId="3" borderId="0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center"/>
    </xf>
    <xf numFmtId="0" fontId="2" fillId="3" borderId="2" xfId="0" applyFont="1" applyFill="1" applyBorder="1" applyProtection="1"/>
    <xf numFmtId="0" fontId="0" fillId="3" borderId="3" xfId="0" applyFill="1" applyBorder="1" applyProtection="1"/>
    <xf numFmtId="0" fontId="2" fillId="3" borderId="4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0" fontId="25" fillId="3" borderId="6" xfId="0" applyFont="1" applyFill="1" applyBorder="1" applyProtection="1"/>
    <xf numFmtId="0" fontId="23" fillId="3" borderId="7" xfId="0" applyFont="1" applyFill="1" applyBorder="1" applyProtection="1"/>
    <xf numFmtId="0" fontId="24" fillId="3" borderId="8" xfId="0" applyFont="1" applyFill="1" applyBorder="1" applyProtection="1"/>
    <xf numFmtId="1" fontId="4" fillId="10" borderId="7" xfId="0" applyNumberFormat="1" applyFont="1" applyFill="1" applyBorder="1" applyAlignment="1" applyProtection="1">
      <alignment horizontal="left"/>
      <protection hidden="1"/>
    </xf>
    <xf numFmtId="1" fontId="2" fillId="10" borderId="7" xfId="0" applyNumberFormat="1" applyFont="1" applyFill="1" applyBorder="1" applyAlignment="1" applyProtection="1">
      <alignment horizontal="left"/>
      <protection hidden="1"/>
    </xf>
    <xf numFmtId="1" fontId="2" fillId="12" borderId="7" xfId="0" applyNumberFormat="1" applyFont="1" applyFill="1" applyBorder="1" applyAlignment="1" applyProtection="1">
      <alignment horizontal="center"/>
      <protection hidden="1"/>
    </xf>
    <xf numFmtId="0" fontId="4" fillId="10" borderId="10" xfId="0" applyFont="1" applyFill="1" applyBorder="1" applyProtection="1">
      <protection hidden="1"/>
    </xf>
    <xf numFmtId="3" fontId="26" fillId="10" borderId="10" xfId="0" applyNumberFormat="1" applyFont="1" applyFill="1" applyBorder="1" applyAlignment="1" applyProtection="1">
      <alignment horizontal="left"/>
      <protection hidden="1"/>
    </xf>
    <xf numFmtId="3" fontId="26" fillId="10" borderId="9" xfId="0" applyNumberFormat="1" applyFont="1" applyFill="1" applyBorder="1" applyAlignment="1" applyProtection="1">
      <alignment horizontal="center"/>
      <protection hidden="1"/>
    </xf>
    <xf numFmtId="3" fontId="26" fillId="10" borderId="9" xfId="0" applyNumberFormat="1" applyFont="1" applyFill="1" applyBorder="1" applyAlignment="1" applyProtection="1">
      <alignment horizontal="right"/>
      <protection hidden="1"/>
    </xf>
    <xf numFmtId="164" fontId="2" fillId="13" borderId="9" xfId="0" applyNumberFormat="1" applyFont="1" applyFill="1" applyBorder="1" applyAlignment="1" applyProtection="1">
      <alignment horizontal="center"/>
      <protection locked="0"/>
    </xf>
    <xf numFmtId="164" fontId="2" fillId="13" borderId="1" xfId="0" applyNumberFormat="1" applyFont="1" applyFill="1" applyBorder="1" applyAlignment="1" applyProtection="1">
      <alignment horizontal="center"/>
      <protection locked="0"/>
    </xf>
    <xf numFmtId="164" fontId="2" fillId="13" borderId="6" xfId="0" applyNumberFormat="1" applyFont="1" applyFill="1" applyBorder="1" applyAlignment="1" applyProtection="1">
      <alignment horizontal="center"/>
      <protection locked="0"/>
    </xf>
    <xf numFmtId="164" fontId="2" fillId="13" borderId="12" xfId="0" applyNumberFormat="1" applyFont="1" applyFill="1" applyBorder="1" applyAlignment="1" applyProtection="1">
      <alignment horizontal="center"/>
      <protection locked="0"/>
    </xf>
    <xf numFmtId="164" fontId="2" fillId="13" borderId="6" xfId="0" quotePrefix="1" applyNumberFormat="1" applyFont="1" applyFill="1" applyBorder="1" applyAlignment="1" applyProtection="1">
      <alignment horizontal="center"/>
      <protection locked="0"/>
    </xf>
    <xf numFmtId="0" fontId="2" fillId="7" borderId="11" xfId="0" applyFont="1" applyFill="1" applyBorder="1" applyAlignment="1" applyProtection="1">
      <alignment horizontal="left"/>
      <protection hidden="1"/>
    </xf>
    <xf numFmtId="0" fontId="27" fillId="7" borderId="10" xfId="0" applyFont="1" applyFill="1" applyBorder="1" applyAlignment="1" applyProtection="1">
      <alignment horizontal="left"/>
      <protection hidden="1"/>
    </xf>
    <xf numFmtId="10" fontId="2" fillId="10" borderId="1" xfId="0" applyNumberFormat="1" applyFont="1" applyFill="1" applyBorder="1" applyAlignment="1" applyProtection="1">
      <alignment horizontal="right"/>
      <protection hidden="1"/>
    </xf>
    <xf numFmtId="14" fontId="2" fillId="12" borderId="9" xfId="0" applyNumberFormat="1" applyFont="1" applyFill="1" applyBorder="1" applyAlignment="1" applyProtection="1">
      <alignment horizontal="left"/>
      <protection hidden="1"/>
    </xf>
    <xf numFmtId="0" fontId="28" fillId="3" borderId="0" xfId="0" applyFont="1" applyFill="1" applyBorder="1" applyProtection="1">
      <protection hidden="1"/>
    </xf>
    <xf numFmtId="168" fontId="21" fillId="15" borderId="14" xfId="0" applyNumberFormat="1" applyFont="1" applyFill="1" applyBorder="1" applyAlignment="1" applyProtection="1">
      <alignment horizontal="center"/>
      <protection hidden="1"/>
    </xf>
    <xf numFmtId="168" fontId="21" fillId="15" borderId="15" xfId="0" applyNumberFormat="1" applyFont="1" applyFill="1" applyBorder="1" applyAlignment="1" applyProtection="1">
      <alignment horizontal="center"/>
      <protection hidden="1"/>
    </xf>
    <xf numFmtId="9" fontId="4" fillId="0" borderId="0" xfId="0" applyNumberFormat="1" applyFont="1" applyProtection="1">
      <protection hidden="1"/>
    </xf>
    <xf numFmtId="1" fontId="4" fillId="0" borderId="0" xfId="0" applyNumberFormat="1" applyFont="1" applyProtection="1">
      <protection hidden="1"/>
    </xf>
    <xf numFmtId="164" fontId="2" fillId="10" borderId="3" xfId="0" applyNumberFormat="1" applyFont="1" applyFill="1" applyBorder="1" applyProtection="1">
      <protection hidden="1"/>
    </xf>
    <xf numFmtId="0" fontId="5" fillId="16" borderId="9" xfId="1" applyNumberFormat="1" applyFont="1" applyFill="1" applyBorder="1" applyProtection="1">
      <protection hidden="1"/>
    </xf>
    <xf numFmtId="0" fontId="5" fillId="16" borderId="9" xfId="0" applyFont="1" applyFill="1" applyBorder="1" applyProtection="1">
      <protection hidden="1"/>
    </xf>
    <xf numFmtId="166" fontId="1" fillId="0" borderId="0" xfId="0" applyNumberFormat="1" applyFont="1" applyProtection="1">
      <protection hidden="1"/>
    </xf>
    <xf numFmtId="10" fontId="2" fillId="2" borderId="12" xfId="0" applyNumberFormat="1" applyFont="1" applyFill="1" applyBorder="1" applyAlignment="1" applyProtection="1">
      <alignment horizontal="center"/>
    </xf>
    <xf numFmtId="0" fontId="5" fillId="16" borderId="10" xfId="1" applyNumberFormat="1" applyFont="1" applyFill="1" applyBorder="1" applyProtection="1">
      <protection hidden="1"/>
    </xf>
    <xf numFmtId="0" fontId="5" fillId="16" borderId="11" xfId="0" applyFont="1" applyFill="1" applyBorder="1" applyProtection="1">
      <protection hidden="1"/>
    </xf>
    <xf numFmtId="0" fontId="0" fillId="6" borderId="0" xfId="0" applyFill="1" applyProtection="1">
      <protection hidden="1"/>
    </xf>
    <xf numFmtId="0" fontId="1" fillId="6" borderId="0" xfId="0" applyFont="1" applyFill="1" applyProtection="1">
      <protection hidden="1"/>
    </xf>
    <xf numFmtId="2" fontId="2" fillId="6" borderId="12" xfId="0" applyNumberFormat="1" applyFont="1" applyFill="1" applyBorder="1" applyAlignment="1" applyProtection="1">
      <alignment horizontal="center"/>
      <protection hidden="1"/>
    </xf>
    <xf numFmtId="2" fontId="2" fillId="6" borderId="12" xfId="0" quotePrefix="1" applyNumberFormat="1" applyFont="1" applyFill="1" applyBorder="1" applyAlignment="1" applyProtection="1">
      <alignment horizontal="center"/>
      <protection hidden="1"/>
    </xf>
    <xf numFmtId="2" fontId="2" fillId="6" borderId="10" xfId="0" applyNumberFormat="1" applyFont="1" applyFill="1" applyBorder="1" applyProtection="1">
      <protection hidden="1"/>
    </xf>
    <xf numFmtId="2" fontId="2" fillId="6" borderId="9" xfId="0" applyNumberFormat="1" applyFont="1" applyFill="1" applyBorder="1" applyProtection="1">
      <protection hidden="1"/>
    </xf>
    <xf numFmtId="2" fontId="2" fillId="6" borderId="11" xfId="0" applyNumberFormat="1" applyFont="1" applyFill="1" applyBorder="1" applyProtection="1">
      <protection hidden="1"/>
    </xf>
    <xf numFmtId="2" fontId="2" fillId="6" borderId="10" xfId="0" applyNumberFormat="1" applyFont="1" applyFill="1" applyBorder="1" applyAlignment="1" applyProtection="1">
      <alignment horizontal="center"/>
      <protection hidden="1"/>
    </xf>
    <xf numFmtId="2" fontId="2" fillId="6" borderId="9" xfId="0" applyNumberFormat="1" applyFont="1" applyFill="1" applyBorder="1" applyAlignment="1" applyProtection="1">
      <alignment horizontal="center"/>
      <protection hidden="1"/>
    </xf>
    <xf numFmtId="2" fontId="2" fillId="6" borderId="11" xfId="0" applyNumberFormat="1" applyFont="1" applyFill="1" applyBorder="1" applyAlignment="1" applyProtection="1">
      <alignment horizontal="center"/>
      <protection hidden="1"/>
    </xf>
    <xf numFmtId="2" fontId="2" fillId="6" borderId="6" xfId="0" applyNumberFormat="1" applyFont="1" applyFill="1" applyBorder="1" applyAlignment="1" applyProtection="1">
      <alignment horizontal="left"/>
      <protection hidden="1"/>
    </xf>
    <xf numFmtId="2" fontId="2" fillId="6" borderId="7" xfId="0" applyNumberFormat="1" applyFont="1" applyFill="1" applyBorder="1" applyAlignment="1" applyProtection="1">
      <alignment horizontal="left"/>
      <protection hidden="1"/>
    </xf>
    <xf numFmtId="2" fontId="2" fillId="6" borderId="15" xfId="0" applyNumberFormat="1" applyFont="1" applyFill="1" applyBorder="1" applyAlignment="1" applyProtection="1">
      <alignment horizontal="right"/>
      <protection hidden="1"/>
    </xf>
    <xf numFmtId="2" fontId="2" fillId="6" borderId="6" xfId="0" applyNumberFormat="1" applyFont="1" applyFill="1" applyBorder="1" applyProtection="1">
      <protection hidden="1"/>
    </xf>
    <xf numFmtId="2" fontId="2" fillId="6" borderId="7" xfId="0" applyNumberFormat="1" applyFont="1" applyFill="1" applyBorder="1" applyProtection="1">
      <protection hidden="1"/>
    </xf>
    <xf numFmtId="2" fontId="2" fillId="6" borderId="12" xfId="0" applyNumberFormat="1" applyFont="1" applyFill="1" applyBorder="1" applyAlignment="1" applyProtection="1">
      <alignment horizontal="right"/>
      <protection hidden="1"/>
    </xf>
    <xf numFmtId="2" fontId="4" fillId="6" borderId="7" xfId="0" applyNumberFormat="1" applyFont="1" applyFill="1" applyBorder="1" applyProtection="1">
      <protection hidden="1"/>
    </xf>
    <xf numFmtId="2" fontId="2" fillId="6" borderId="15" xfId="0" applyNumberFormat="1" applyFont="1" applyFill="1" applyBorder="1" applyProtection="1">
      <protection hidden="1"/>
    </xf>
    <xf numFmtId="2" fontId="1" fillId="6" borderId="0" xfId="0" applyNumberFormat="1" applyFont="1" applyFill="1" applyProtection="1">
      <protection hidden="1"/>
    </xf>
    <xf numFmtId="2" fontId="0" fillId="6" borderId="0" xfId="0" applyNumberFormat="1" applyFill="1" applyProtection="1">
      <protection hidden="1"/>
    </xf>
    <xf numFmtId="2" fontId="7" fillId="6" borderId="0" xfId="0" applyNumberFormat="1" applyFont="1" applyFill="1" applyProtection="1">
      <protection hidden="1"/>
    </xf>
    <xf numFmtId="2" fontId="0" fillId="6" borderId="3" xfId="0" applyNumberFormat="1" applyFill="1" applyBorder="1" applyProtection="1">
      <protection hidden="1"/>
    </xf>
    <xf numFmtId="2" fontId="0" fillId="6" borderId="10" xfId="0" applyNumberFormat="1" applyFill="1" applyBorder="1" applyProtection="1">
      <protection hidden="1"/>
    </xf>
    <xf numFmtId="2" fontId="0" fillId="6" borderId="9" xfId="0" applyNumberFormat="1" applyFill="1" applyBorder="1" applyProtection="1">
      <protection hidden="1"/>
    </xf>
    <xf numFmtId="2" fontId="5" fillId="6" borderId="9" xfId="0" applyNumberFormat="1" applyFont="1" applyFill="1" applyBorder="1" applyAlignment="1" applyProtection="1">
      <alignment horizontal="center"/>
      <protection hidden="1"/>
    </xf>
    <xf numFmtId="2" fontId="6" fillId="6" borderId="11" xfId="0" applyNumberFormat="1" applyFont="1" applyFill="1" applyBorder="1" applyProtection="1">
      <protection hidden="1"/>
    </xf>
    <xf numFmtId="2" fontId="0" fillId="6" borderId="5" xfId="0" applyNumberFormat="1" applyFill="1" applyBorder="1" applyProtection="1">
      <protection hidden="1"/>
    </xf>
    <xf numFmtId="2" fontId="0" fillId="6" borderId="4" xfId="0" applyNumberFormat="1" applyFill="1" applyBorder="1" applyProtection="1">
      <protection hidden="1"/>
    </xf>
    <xf numFmtId="2" fontId="0" fillId="6" borderId="0" xfId="0" applyNumberFormat="1" applyFill="1" applyBorder="1" applyProtection="1">
      <protection hidden="1"/>
    </xf>
    <xf numFmtId="2" fontId="5" fillId="6" borderId="0" xfId="0" applyNumberFormat="1" applyFont="1" applyFill="1" applyBorder="1" applyAlignment="1" applyProtection="1">
      <alignment horizontal="center"/>
      <protection hidden="1"/>
    </xf>
    <xf numFmtId="2" fontId="5" fillId="6" borderId="5" xfId="0" applyNumberFormat="1" applyFont="1" applyFill="1" applyBorder="1" applyAlignment="1" applyProtection="1">
      <alignment horizontal="center"/>
      <protection hidden="1"/>
    </xf>
    <xf numFmtId="2" fontId="2" fillId="6" borderId="12" xfId="0" applyNumberFormat="1" applyFont="1" applyFill="1" applyBorder="1" applyProtection="1">
      <protection hidden="1"/>
    </xf>
    <xf numFmtId="2" fontId="0" fillId="6" borderId="11" xfId="0" applyNumberFormat="1" applyFill="1" applyBorder="1" applyProtection="1">
      <protection hidden="1"/>
    </xf>
    <xf numFmtId="2" fontId="0" fillId="6" borderId="6" xfId="0" applyNumberFormat="1" applyFill="1" applyBorder="1" applyProtection="1">
      <protection hidden="1"/>
    </xf>
    <xf numFmtId="2" fontId="0" fillId="6" borderId="7" xfId="0" applyNumberFormat="1" applyFill="1" applyBorder="1" applyProtection="1">
      <protection hidden="1"/>
    </xf>
    <xf numFmtId="2" fontId="5" fillId="6" borderId="7" xfId="0" applyNumberFormat="1" applyFont="1" applyFill="1" applyBorder="1" applyAlignment="1" applyProtection="1">
      <alignment horizontal="center"/>
      <protection hidden="1"/>
    </xf>
    <xf numFmtId="2" fontId="1" fillId="6" borderId="4" xfId="0" applyNumberFormat="1" applyFont="1" applyFill="1" applyBorder="1" applyProtection="1">
      <protection hidden="1"/>
    </xf>
    <xf numFmtId="2" fontId="6" fillId="6" borderId="0" xfId="0" applyNumberFormat="1" applyFont="1" applyFill="1" applyBorder="1" applyProtection="1">
      <protection hidden="1"/>
    </xf>
    <xf numFmtId="2" fontId="5" fillId="6" borderId="15" xfId="0" applyNumberFormat="1" applyFont="1" applyFill="1" applyBorder="1" applyAlignment="1" applyProtection="1">
      <alignment horizontal="right"/>
      <protection hidden="1"/>
    </xf>
    <xf numFmtId="2" fontId="5" fillId="6" borderId="12" xfId="0" quotePrefix="1" applyNumberFormat="1" applyFont="1" applyFill="1" applyBorder="1" applyAlignment="1" applyProtection="1">
      <alignment horizontal="right"/>
      <protection hidden="1"/>
    </xf>
    <xf numFmtId="2" fontId="2" fillId="6" borderId="12" xfId="0" quotePrefix="1" applyNumberFormat="1" applyFont="1" applyFill="1" applyBorder="1" applyProtection="1">
      <protection hidden="1"/>
    </xf>
    <xf numFmtId="2" fontId="4" fillId="6" borderId="5" xfId="0" applyNumberFormat="1" applyFont="1" applyFill="1" applyBorder="1" applyProtection="1">
      <protection hidden="1"/>
    </xf>
    <xf numFmtId="2" fontId="2" fillId="6" borderId="10" xfId="0" applyNumberFormat="1" applyFont="1" applyFill="1" applyBorder="1" applyAlignment="1" applyProtection="1">
      <alignment horizontal="left"/>
      <protection hidden="1"/>
    </xf>
    <xf numFmtId="2" fontId="2" fillId="6" borderId="9" xfId="0" applyNumberFormat="1" applyFont="1" applyFill="1" applyBorder="1" applyAlignment="1" applyProtection="1">
      <alignment horizontal="left"/>
      <protection hidden="1"/>
    </xf>
    <xf numFmtId="2" fontId="2" fillId="6" borderId="11" xfId="0" quotePrefix="1" applyNumberFormat="1" applyFont="1" applyFill="1" applyBorder="1" applyAlignment="1" applyProtection="1">
      <alignment horizontal="center"/>
      <protection hidden="1"/>
    </xf>
    <xf numFmtId="2" fontId="2" fillId="6" borderId="11" xfId="0" quotePrefix="1" applyNumberFormat="1" applyFont="1" applyFill="1" applyBorder="1" applyAlignment="1" applyProtection="1">
      <alignment horizontal="right"/>
      <protection hidden="1"/>
    </xf>
    <xf numFmtId="2" fontId="2" fillId="6" borderId="8" xfId="0" applyNumberFormat="1" applyFont="1" applyFill="1" applyBorder="1" applyProtection="1">
      <protection hidden="1"/>
    </xf>
    <xf numFmtId="2" fontId="2" fillId="6" borderId="11" xfId="0" quotePrefix="1" applyNumberFormat="1" applyFont="1" applyFill="1" applyBorder="1" applyProtection="1">
      <protection hidden="1"/>
    </xf>
    <xf numFmtId="2" fontId="2" fillId="6" borderId="12" xfId="0" quotePrefix="1" applyNumberFormat="1" applyFont="1" applyFill="1" applyBorder="1" applyAlignment="1" applyProtection="1">
      <alignment horizontal="right"/>
      <protection hidden="1"/>
    </xf>
    <xf numFmtId="2" fontId="1" fillId="6" borderId="0" xfId="0" quotePrefix="1" applyNumberFormat="1" applyFont="1" applyFill="1" applyProtection="1">
      <protection hidden="1"/>
    </xf>
    <xf numFmtId="2" fontId="19" fillId="6" borderId="0" xfId="0" applyNumberFormat="1" applyFont="1" applyFill="1" applyProtection="1">
      <protection hidden="1"/>
    </xf>
    <xf numFmtId="2" fontId="2" fillId="6" borderId="0" xfId="0" applyNumberFormat="1" applyFont="1" applyFill="1" applyBorder="1" applyAlignment="1" applyProtection="1">
      <alignment horizontal="center"/>
      <protection hidden="1"/>
    </xf>
    <xf numFmtId="2" fontId="0" fillId="6" borderId="0" xfId="0" applyNumberFormat="1" applyFill="1" applyAlignment="1" applyProtection="1">
      <alignment horizontal="right"/>
      <protection hidden="1"/>
    </xf>
    <xf numFmtId="2" fontId="2" fillId="6" borderId="4" xfId="0" applyNumberFormat="1" applyFont="1" applyFill="1" applyBorder="1" applyAlignment="1" applyProtection="1">
      <alignment horizontal="left"/>
      <protection hidden="1"/>
    </xf>
    <xf numFmtId="2" fontId="2" fillId="6" borderId="0" xfId="0" applyNumberFormat="1" applyFont="1" applyFill="1" applyBorder="1" applyAlignment="1" applyProtection="1">
      <alignment horizontal="left"/>
      <protection hidden="1"/>
    </xf>
    <xf numFmtId="2" fontId="2" fillId="6" borderId="4" xfId="0" applyNumberFormat="1" applyFont="1" applyFill="1" applyBorder="1" applyProtection="1">
      <protection hidden="1"/>
    </xf>
    <xf numFmtId="2" fontId="2" fillId="6" borderId="0" xfId="0" applyNumberFormat="1" applyFont="1" applyFill="1" applyBorder="1" applyProtection="1">
      <protection hidden="1"/>
    </xf>
    <xf numFmtId="2" fontId="2" fillId="6" borderId="15" xfId="0" quotePrefix="1" applyNumberFormat="1" applyFont="1" applyFill="1" applyBorder="1" applyAlignment="1" applyProtection="1">
      <alignment horizontal="right"/>
      <protection hidden="1"/>
    </xf>
    <xf numFmtId="2" fontId="2" fillId="6" borderId="1" xfId="0" applyNumberFormat="1" applyFont="1" applyFill="1" applyBorder="1" applyProtection="1">
      <protection hidden="1"/>
    </xf>
    <xf numFmtId="2" fontId="2" fillId="6" borderId="2" xfId="0" applyNumberFormat="1" applyFont="1" applyFill="1" applyBorder="1" applyProtection="1">
      <protection hidden="1"/>
    </xf>
    <xf numFmtId="2" fontId="2" fillId="6" borderId="3" xfId="0" applyNumberFormat="1" applyFont="1" applyFill="1" applyBorder="1" applyAlignment="1" applyProtection="1">
      <alignment horizontal="left"/>
      <protection hidden="1"/>
    </xf>
    <xf numFmtId="2" fontId="2" fillId="6" borderId="2" xfId="0" applyNumberFormat="1" applyFont="1" applyFill="1" applyBorder="1" applyAlignment="1" applyProtection="1">
      <alignment horizontal="center"/>
      <protection hidden="1"/>
    </xf>
    <xf numFmtId="2" fontId="2" fillId="6" borderId="8" xfId="0" applyNumberFormat="1" applyFont="1" applyFill="1" applyBorder="1" applyAlignment="1" applyProtection="1">
      <alignment horizontal="left"/>
      <protection hidden="1"/>
    </xf>
    <xf numFmtId="2" fontId="2" fillId="6" borderId="6" xfId="0" applyNumberFormat="1" applyFont="1" applyFill="1" applyBorder="1" applyAlignment="1" applyProtection="1">
      <alignment horizontal="center"/>
      <protection hidden="1"/>
    </xf>
    <xf numFmtId="2" fontId="2" fillId="6" borderId="7" xfId="0" applyNumberFormat="1" applyFont="1" applyFill="1" applyBorder="1" applyAlignment="1" applyProtection="1">
      <alignment horizontal="center"/>
      <protection hidden="1"/>
    </xf>
    <xf numFmtId="0" fontId="17" fillId="12" borderId="11" xfId="0" applyFont="1" applyFill="1" applyBorder="1" applyAlignment="1" applyProtection="1">
      <alignment horizontal="center" vertical="center"/>
      <protection hidden="1"/>
    </xf>
    <xf numFmtId="0" fontId="10" fillId="3" borderId="7" xfId="0" applyFont="1" applyFill="1" applyBorder="1" applyAlignment="1" applyProtection="1">
      <alignment horizontal="left"/>
      <protection hidden="1"/>
    </xf>
    <xf numFmtId="14" fontId="20" fillId="14" borderId="2" xfId="0" applyNumberFormat="1" applyFont="1" applyFill="1" applyBorder="1" applyAlignment="1" applyProtection="1">
      <alignment horizontal="center"/>
    </xf>
    <xf numFmtId="0" fontId="0" fillId="14" borderId="2" xfId="0" applyFill="1" applyBorder="1" applyProtection="1"/>
    <xf numFmtId="0" fontId="0" fillId="14" borderId="3" xfId="0" applyFill="1" applyBorder="1" applyProtection="1"/>
    <xf numFmtId="164" fontId="2" fillId="13" borderId="15" xfId="0" applyNumberFormat="1" applyFont="1" applyFill="1" applyBorder="1" applyAlignment="1" applyProtection="1">
      <alignment horizontal="center"/>
      <protection locked="0"/>
    </xf>
    <xf numFmtId="0" fontId="11" fillId="3" borderId="15" xfId="0" applyFont="1" applyFill="1" applyBorder="1" applyAlignment="1" applyProtection="1">
      <alignment horizontal="right"/>
      <protection hidden="1"/>
    </xf>
    <xf numFmtId="0" fontId="8" fillId="11" borderId="1" xfId="0" applyFont="1" applyFill="1" applyBorder="1" applyAlignment="1" applyProtection="1">
      <alignment horizontal="center"/>
      <protection hidden="1"/>
    </xf>
    <xf numFmtId="0" fontId="16" fillId="12" borderId="10" xfId="0" applyFont="1" applyFill="1" applyBorder="1" applyAlignment="1" applyProtection="1">
      <alignment horizontal="center" vertical="center"/>
      <protection hidden="1"/>
    </xf>
    <xf numFmtId="164" fontId="8" fillId="4" borderId="10" xfId="0" quotePrefix="1" applyNumberFormat="1" applyFont="1" applyFill="1" applyBorder="1" applyAlignment="1" applyProtection="1">
      <alignment horizontal="left"/>
      <protection locked="0"/>
    </xf>
    <xf numFmtId="164" fontId="8" fillId="4" borderId="11" xfId="0" quotePrefix="1" applyNumberFormat="1" applyFont="1" applyFill="1" applyBorder="1" applyAlignment="1" applyProtection="1">
      <alignment horizontal="center"/>
      <protection locked="0"/>
    </xf>
    <xf numFmtId="164" fontId="2" fillId="4" borderId="15" xfId="0" quotePrefix="1" applyNumberFormat="1" applyFont="1" applyFill="1" applyBorder="1" applyAlignment="1" applyProtection="1">
      <alignment horizontal="center"/>
      <protection hidden="1"/>
    </xf>
    <xf numFmtId="164" fontId="8" fillId="4" borderId="9" xfId="0" quotePrefix="1" applyNumberFormat="1" applyFont="1" applyFill="1" applyBorder="1" applyAlignment="1" applyProtection="1">
      <alignment horizontal="center"/>
      <protection hidden="1"/>
    </xf>
    <xf numFmtId="0" fontId="2" fillId="5" borderId="12" xfId="0" applyFont="1" applyFill="1" applyBorder="1" applyAlignment="1" applyProtection="1">
      <alignment horizontal="center"/>
      <protection hidden="1"/>
    </xf>
    <xf numFmtId="14" fontId="14" fillId="11" borderId="12" xfId="0" applyNumberFormat="1" applyFont="1" applyFill="1" applyBorder="1" applyAlignment="1" applyProtection="1">
      <alignment horizontal="center"/>
      <protection hidden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0BBC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AC561"/>
  <sheetViews>
    <sheetView tabSelected="1" zoomScaleNormal="100" workbookViewId="0">
      <selection activeCell="D11" sqref="D11"/>
    </sheetView>
  </sheetViews>
  <sheetFormatPr defaultRowHeight="15" x14ac:dyDescent="0.2"/>
  <cols>
    <col min="1" max="1" width="2" style="1" customWidth="1"/>
    <col min="2" max="2" width="32.44140625" style="1" customWidth="1"/>
    <col min="3" max="3" width="7.109375" style="1" customWidth="1"/>
    <col min="4" max="4" width="9.33203125" style="1" customWidth="1"/>
    <col min="5" max="5" width="20.21875" style="1" customWidth="1"/>
    <col min="6" max="6" width="13.33203125" style="1" customWidth="1"/>
    <col min="7" max="7" width="14.33203125" style="1" customWidth="1"/>
    <col min="8" max="8" width="10.33203125" style="1" customWidth="1"/>
    <col min="9" max="9" width="10.44140625" style="1" customWidth="1"/>
    <col min="10" max="10" width="12.6640625" style="1" customWidth="1"/>
    <col min="11" max="11" width="10.77734375" style="1" customWidth="1"/>
    <col min="12" max="12" width="3.33203125" style="1" customWidth="1"/>
    <col min="13" max="13" width="8.88671875" style="1" customWidth="1"/>
    <col min="14" max="14" width="10.77734375" style="1" customWidth="1"/>
    <col min="15" max="15" width="10.5546875" style="1" customWidth="1"/>
    <col min="16" max="16" width="10.44140625" style="1" customWidth="1"/>
    <col min="17" max="17" width="11.21875" style="1" customWidth="1"/>
    <col min="18" max="18" width="9.77734375" style="1" customWidth="1"/>
    <col min="19" max="19" width="8.88671875" style="1"/>
    <col min="20" max="20" width="9.88671875" style="1" customWidth="1"/>
    <col min="21" max="21" width="9.6640625" style="1" customWidth="1"/>
    <col min="22" max="22" width="9" style="1" customWidth="1"/>
    <col min="23" max="23" width="9.5546875" style="1" customWidth="1"/>
    <col min="24" max="24" width="11.6640625" style="1" customWidth="1"/>
    <col min="25" max="16384" width="8.88671875" style="1"/>
  </cols>
  <sheetData>
    <row r="1" spans="1:29" ht="30" customHeight="1" thickBot="1" x14ac:dyDescent="0.3">
      <c r="A1" s="4"/>
      <c r="B1" s="96" t="s">
        <v>20</v>
      </c>
      <c r="C1" s="97"/>
      <c r="D1" s="98" t="s">
        <v>21</v>
      </c>
      <c r="E1" s="237" t="s">
        <v>10</v>
      </c>
      <c r="F1" s="244">
        <v>44300</v>
      </c>
      <c r="G1" s="97"/>
      <c r="H1" s="97"/>
      <c r="I1" s="99" t="s">
        <v>18</v>
      </c>
      <c r="J1" s="97"/>
      <c r="K1" s="100"/>
      <c r="L1" s="20"/>
    </row>
    <row r="2" spans="1:29" ht="21.75" customHeight="1" thickBot="1" x14ac:dyDescent="0.25">
      <c r="A2" s="94"/>
      <c r="B2" s="101" t="s">
        <v>55</v>
      </c>
      <c r="C2" s="102"/>
      <c r="D2" s="103"/>
      <c r="E2" s="101"/>
      <c r="F2" s="104"/>
      <c r="G2" s="102"/>
      <c r="H2" s="102"/>
      <c r="I2" s="232"/>
      <c r="J2" s="233"/>
      <c r="K2" s="234"/>
      <c r="L2" s="95"/>
    </row>
    <row r="3" spans="1:29" ht="24" customHeight="1" thickBot="1" x14ac:dyDescent="0.3">
      <c r="A3" s="10"/>
      <c r="B3" s="241" t="str">
        <f>IF(C4&gt;0,  "spazio lasciato vuoto di proposito","E  DAI     N O N     E S A G E R A R E")</f>
        <v>spazio lasciato vuoto di proposito</v>
      </c>
      <c r="C3" s="70"/>
      <c r="D3" s="71"/>
      <c r="E3" s="72" t="s">
        <v>22</v>
      </c>
      <c r="F3" s="73"/>
      <c r="G3" s="74"/>
      <c r="H3" s="231"/>
      <c r="I3" s="239"/>
      <c r="J3" s="242" t="s">
        <v>67</v>
      </c>
      <c r="K3" s="240"/>
      <c r="L3" s="51"/>
      <c r="P3" s="3"/>
      <c r="R3" s="3"/>
      <c r="S3" s="156"/>
      <c r="T3" s="156"/>
      <c r="U3" s="156"/>
      <c r="W3" s="8"/>
      <c r="X3" s="8"/>
      <c r="Y3" s="157"/>
      <c r="Z3" s="157"/>
      <c r="AA3" s="157"/>
      <c r="AC3" s="8"/>
    </row>
    <row r="4" spans="1:29" ht="24" customHeight="1" thickBot="1" x14ac:dyDescent="0.3">
      <c r="A4" s="11"/>
      <c r="B4" s="36" t="str">
        <f>IF(D4&gt;2000000,"       c'hai un castello! ","b - valore della casa di abitazione")</f>
        <v>b - valore della casa di abitazione</v>
      </c>
      <c r="C4" s="153">
        <f>IF(D4&gt;9999999,0,1)*IF(I4&gt;999999,0,1)*IF(D9&gt;4999999,0,1)*IF(D10&gt;9999999,0,1)*IF(F10&gt;100000,0,1)*IF(H10&gt;120000,0,1)</f>
        <v>1</v>
      </c>
      <c r="D4" s="148"/>
      <c r="E4" s="36"/>
      <c r="F4" s="37"/>
      <c r="G4" s="27"/>
      <c r="H4" s="38" t="str">
        <f>IF(I4&gt;200000,"madò che castello hai affittato !!    ","Se si vive in fitto inserire l'importo pagato nell'anno &gt; ")</f>
        <v xml:space="preserve">Se si vive in fitto inserire l'importo pagato nell'anno &gt; </v>
      </c>
      <c r="I4" s="235"/>
      <c r="J4" s="236" t="s">
        <v>66</v>
      </c>
      <c r="K4" s="43">
        <f>IF(I4&gt;C67,C67,I4)</f>
        <v>0</v>
      </c>
      <c r="L4" s="10"/>
      <c r="S4" s="156"/>
      <c r="T4" s="156"/>
      <c r="U4" s="156"/>
      <c r="W4" s="8"/>
      <c r="X4" s="8"/>
      <c r="Y4" s="157"/>
      <c r="Z4" s="157"/>
      <c r="AA4" s="157"/>
      <c r="AC4" s="8"/>
    </row>
    <row r="5" spans="1:29" ht="24" customHeight="1" thickBot="1" x14ac:dyDescent="0.3">
      <c r="A5" s="11"/>
      <c r="B5" s="24" t="s">
        <v>15</v>
      </c>
      <c r="C5" s="63" t="s">
        <v>32</v>
      </c>
      <c r="D5" s="62"/>
      <c r="E5" s="62"/>
      <c r="F5" s="84"/>
      <c r="G5" s="60" t="str">
        <f>IF(K5&gt;3000000,"                              venditi un appartamento","b1 - Valore catastale beni immobili (fabbr.  terreni)")</f>
        <v>b1 - Valore catastale beni immobili (fabbr.  terreni)</v>
      </c>
      <c r="H5" s="60"/>
      <c r="I5" s="21"/>
      <c r="J5" s="61"/>
      <c r="K5" s="144"/>
      <c r="L5" s="10"/>
      <c r="M5" s="3"/>
      <c r="S5" s="156"/>
      <c r="T5" s="156"/>
      <c r="U5" s="156"/>
      <c r="W5" s="8"/>
      <c r="X5" s="8"/>
      <c r="Y5" s="157"/>
      <c r="Z5" s="157"/>
      <c r="AA5" s="157"/>
      <c r="AC5" s="8"/>
    </row>
    <row r="6" spans="1:29" ht="24" customHeight="1" thickBot="1" x14ac:dyDescent="0.3">
      <c r="A6" s="11"/>
      <c r="B6" s="65" t="s">
        <v>31</v>
      </c>
      <c r="C6" s="69"/>
      <c r="D6" s="69"/>
      <c r="E6" s="69"/>
      <c r="F6" s="85"/>
      <c r="G6" s="75" t="str">
        <f>IF(K6&gt;9999999,"                 tutto roba tua? Un Caravaggio ce l'hai?","b2 - Valore altri beni mobili ( gioielli, quadri, …)")</f>
        <v>b2 - Valore altri beni mobili ( gioielli, quadri, …)</v>
      </c>
      <c r="H6" s="60"/>
      <c r="I6" s="21"/>
      <c r="J6" s="61"/>
      <c r="K6" s="145"/>
      <c r="L6" s="10"/>
      <c r="M6" s="7"/>
      <c r="S6" s="156"/>
      <c r="T6" s="156"/>
      <c r="U6" s="156"/>
      <c r="W6" s="8"/>
      <c r="X6" s="8"/>
      <c r="Y6" s="157"/>
      <c r="Z6" s="157"/>
      <c r="AA6" s="157"/>
      <c r="AC6" s="8"/>
    </row>
    <row r="7" spans="1:29" ht="24" customHeight="1" thickBot="1" x14ac:dyDescent="0.3">
      <c r="A7" s="11"/>
      <c r="B7" s="68" t="s">
        <v>30</v>
      </c>
      <c r="C7" s="69"/>
      <c r="D7" s="69"/>
      <c r="E7" s="69"/>
      <c r="F7" s="85"/>
      <c r="G7" s="75" t="str">
        <f>IF(K7&gt;20000000,  "           un parco auto superiore a quello di  Ronaldo!! ",IF(K7&gt;5000000, "                ma quante cose tieni!?!? ","come b3 - Valore beni mobili (auto, moto, natanti)"))</f>
        <v>come b3 - Valore beni mobili (auto, moto, natanti)</v>
      </c>
      <c r="H7" s="60"/>
      <c r="I7" s="21"/>
      <c r="J7" s="61"/>
      <c r="K7" s="145"/>
      <c r="L7" s="10"/>
      <c r="M7" s="7"/>
      <c r="S7" s="156"/>
      <c r="T7" s="156"/>
      <c r="U7" s="156"/>
      <c r="W7" s="8"/>
      <c r="X7" s="8"/>
      <c r="Y7" s="157"/>
      <c r="Z7" s="157"/>
      <c r="AA7" s="157"/>
      <c r="AC7" s="8"/>
    </row>
    <row r="8" spans="1:29" ht="24" customHeight="1" thickBot="1" x14ac:dyDescent="0.3">
      <c r="A8" s="10"/>
      <c r="B8" s="65" t="s">
        <v>52</v>
      </c>
      <c r="C8" s="64"/>
      <c r="D8" s="64"/>
      <c r="E8" s="64"/>
      <c r="F8" s="91"/>
      <c r="G8" s="163"/>
      <c r="H8" s="159" t="s">
        <v>65</v>
      </c>
      <c r="I8" s="160"/>
      <c r="J8" s="164"/>
      <c r="K8" s="83" t="s">
        <v>43</v>
      </c>
      <c r="L8" s="51"/>
      <c r="M8" s="3"/>
      <c r="S8" s="156"/>
      <c r="T8" s="156"/>
      <c r="U8" s="156"/>
      <c r="W8" s="8"/>
      <c r="X8" s="8"/>
      <c r="Y8" s="157"/>
      <c r="Z8" s="157"/>
      <c r="AA8" s="157"/>
      <c r="AC8" s="8"/>
    </row>
    <row r="9" spans="1:29" ht="24" customHeight="1" thickBot="1" x14ac:dyDescent="0.3">
      <c r="A9" s="11"/>
      <c r="B9" s="67" t="str">
        <f>IF(D9&gt;1000000,"           ti ci vuole un consulente finanziario", "c1 -liquidità")</f>
        <v>c1 -liquidità</v>
      </c>
      <c r="C9" s="59"/>
      <c r="D9" s="147"/>
      <c r="E9" s="43" t="str">
        <f>IF(F9&gt;1000000,"te li tieni tutti?","c2 - disponibili a breve")</f>
        <v>c2 - disponibili a breve</v>
      </c>
      <c r="F9" s="146"/>
      <c r="G9" s="75" t="str">
        <f>IF(J9&gt;499999,"            beato te; dà qualcosa ai poveri ","c3 - vincolati a temine ")</f>
        <v xml:space="preserve">c3 - vincolati a temine </v>
      </c>
      <c r="H9" s="60"/>
      <c r="I9" s="21"/>
      <c r="J9" s="147"/>
      <c r="K9" s="154" t="s">
        <v>44</v>
      </c>
      <c r="L9" s="51"/>
      <c r="M9" s="3"/>
      <c r="S9" s="156"/>
      <c r="T9" s="156"/>
      <c r="U9" s="156"/>
      <c r="W9" s="8"/>
      <c r="X9" s="8"/>
      <c r="Y9" s="157"/>
      <c r="Z9" s="157"/>
      <c r="AA9" s="157"/>
      <c r="AC9" s="8"/>
    </row>
    <row r="10" spans="1:29" ht="24" customHeight="1" thickBot="1" x14ac:dyDescent="0.3">
      <c r="A10" s="11"/>
      <c r="B10" s="26" t="str">
        <f>IF(D10&gt;800000,"            ma che fortunello che sei", IF(D10&gt;50000, "                    magari l'avessero tutti", "c4 - reddito singolo o totale dei redditi"))</f>
        <v>c4 - reddito singolo o totale dei redditi</v>
      </c>
      <c r="C10" s="26"/>
      <c r="D10" s="28"/>
      <c r="E10" s="57" t="str">
        <f>IF(F10&gt;4999," mi dispiace","spese mediche")</f>
        <v>spese mediche</v>
      </c>
      <c r="F10" s="58"/>
      <c r="G10" s="86" t="str">
        <f>IF(H10&gt;10000,"so' troppe","deduzioni")</f>
        <v>deduzioni</v>
      </c>
      <c r="H10" s="44"/>
      <c r="I10" s="86" t="str">
        <f>IF( J10&gt;20000,  "bravo!","donazioni &gt;")</f>
        <v>donazioni &gt;</v>
      </c>
      <c r="J10" s="82"/>
      <c r="K10" s="155" t="s">
        <v>45</v>
      </c>
      <c r="L10" s="51"/>
      <c r="M10" s="7"/>
      <c r="S10" s="156"/>
      <c r="T10" s="156"/>
      <c r="U10" s="156"/>
      <c r="W10" s="8"/>
      <c r="X10" s="8"/>
      <c r="Y10" s="157"/>
      <c r="Z10" s="157"/>
      <c r="AA10" s="157"/>
      <c r="AC10" s="8"/>
    </row>
    <row r="11" spans="1:29" ht="24" customHeight="1" thickBot="1" x14ac:dyDescent="0.3">
      <c r="A11" s="11"/>
      <c r="B11" s="45" t="str">
        <f>IF(D11&gt;4,"   sì,  vabbè;    fate dichiarazioni separate  ","numero dei componenti con reddito proprio &gt;")</f>
        <v>numero dei componenti con reddito proprio &gt;</v>
      </c>
      <c r="C11" s="45"/>
      <c r="D11" s="46"/>
      <c r="E11" s="47" t="str">
        <f>IF( F11="","moglie a carico  'S' &gt;",    IF( F11="s",   "moglie a carico  OK &gt; ", " non va:  ritenta "))</f>
        <v>moglie a carico  'S' &gt;</v>
      </c>
      <c r="F11" s="46"/>
      <c r="G11" s="47" t="s">
        <v>56</v>
      </c>
      <c r="H11" s="46"/>
      <c r="I11" s="88"/>
      <c r="J11" s="89" t="str">
        <f>IF(F10=0,    "  ….  ma qua so'  numeri …. ", (   IF(F10&gt;16000,     "spese mediche in detrazione rata 1/4", ( IF(K66=0,"spese mediche fuori tetto",     "  ….  ma qua so'  numeri …. "  )  ))))</f>
        <v xml:space="preserve">  ….  ma qua so'  numeri …. </v>
      </c>
      <c r="K11" s="90"/>
      <c r="L11" s="51"/>
      <c r="M11" s="7"/>
      <c r="N11" s="7"/>
      <c r="Q11" s="7"/>
      <c r="S11" s="156"/>
      <c r="T11" s="156"/>
      <c r="U11" s="156"/>
      <c r="W11" s="8"/>
      <c r="X11" s="8"/>
      <c r="Y11" s="157"/>
      <c r="Z11" s="157"/>
      <c r="AA11" s="157"/>
      <c r="AC11" s="8"/>
    </row>
    <row r="12" spans="1:29" ht="24.75" customHeight="1" thickBot="1" x14ac:dyDescent="0.3">
      <c r="A12" s="4"/>
      <c r="B12" s="56" t="s">
        <v>27</v>
      </c>
      <c r="C12" s="76" t="s">
        <v>37</v>
      </c>
      <c r="D12" s="77"/>
      <c r="E12" s="77"/>
      <c r="F12" s="78"/>
      <c r="G12" s="79"/>
      <c r="H12" s="78"/>
      <c r="I12" s="55"/>
      <c r="J12" s="139" t="s">
        <v>53</v>
      </c>
      <c r="K12" s="52"/>
      <c r="L12" s="20"/>
      <c r="M12" s="7"/>
      <c r="N12" s="7"/>
      <c r="Q12" s="7"/>
      <c r="R12" s="7"/>
      <c r="S12" s="156"/>
      <c r="T12" s="156"/>
      <c r="U12" s="156"/>
      <c r="W12" s="8"/>
      <c r="X12" s="8"/>
      <c r="Y12" s="157"/>
      <c r="Z12" s="157"/>
      <c r="AA12" s="157"/>
      <c r="AC12" s="8"/>
    </row>
    <row r="13" spans="1:29" ht="21.75" customHeight="1" thickBot="1" x14ac:dyDescent="0.3">
      <c r="A13" s="11"/>
      <c r="B13" s="150" t="s">
        <v>68</v>
      </c>
      <c r="C13" s="5"/>
      <c r="D13" s="5"/>
      <c r="E13" s="5"/>
      <c r="F13" s="149"/>
      <c r="G13" s="140" t="str">
        <f>IF(K13&lt;0,"integrazione al reddito",IF(D49=0,"non c'è nessuno: che nucleo è? Inserisci  componenti ","irpef al netto di sp.mediche, deduzioni e donazioni"))</f>
        <v xml:space="preserve">non c'è nessuno: che nucleo è? Inserisci  componenti </v>
      </c>
      <c r="H13" s="22"/>
      <c r="I13" s="137"/>
      <c r="J13" s="138"/>
      <c r="K13" s="35">
        <f>K68*IF(    (D11+C53+H11)=0,    0,   1)</f>
        <v>0</v>
      </c>
      <c r="L13" s="10"/>
      <c r="M13" s="93"/>
      <c r="N13" s="7"/>
      <c r="O13" s="66"/>
      <c r="Q13" s="7"/>
      <c r="R13" s="7"/>
      <c r="S13" s="156"/>
      <c r="T13" s="156"/>
      <c r="U13" s="156"/>
      <c r="W13" s="8"/>
      <c r="X13" s="8"/>
      <c r="Y13" s="157"/>
      <c r="Z13" s="157"/>
      <c r="AA13" s="157"/>
      <c r="AC13" s="8"/>
    </row>
    <row r="14" spans="1:29" ht="21.75" customHeight="1" thickBot="1" x14ac:dyDescent="0.3">
      <c r="A14" s="11"/>
      <c r="B14" s="12" t="s">
        <v>33</v>
      </c>
      <c r="C14" s="13"/>
      <c r="D14" s="13"/>
      <c r="E14" s="14"/>
      <c r="F14" s="15"/>
      <c r="G14" s="9" t="s">
        <v>5</v>
      </c>
      <c r="H14" s="22"/>
      <c r="I14" s="41"/>
      <c r="J14" s="40"/>
      <c r="K14" s="35">
        <f>K54*IF(    (D11+C53+H11)=0,    0,   1)</f>
        <v>0</v>
      </c>
      <c r="L14" s="10"/>
      <c r="M14" s="7"/>
      <c r="N14" s="7"/>
      <c r="O14" s="66"/>
      <c r="Q14" s="7"/>
      <c r="R14" s="7"/>
      <c r="S14" s="156"/>
      <c r="T14" s="156"/>
      <c r="U14" s="156"/>
      <c r="W14" s="8"/>
      <c r="X14" s="8"/>
      <c r="Y14" s="157"/>
      <c r="Z14" s="157"/>
      <c r="AA14" s="157"/>
      <c r="AC14" s="8"/>
    </row>
    <row r="15" spans="1:29" ht="21.75" customHeight="1" thickBot="1" x14ac:dyDescent="0.3">
      <c r="A15" s="11"/>
      <c r="B15" s="29" t="s">
        <v>61</v>
      </c>
      <c r="C15" s="16"/>
      <c r="D15" s="16"/>
      <c r="E15" s="17"/>
      <c r="F15" s="30"/>
      <c r="G15" s="9" t="s">
        <v>6</v>
      </c>
      <c r="H15" s="22"/>
      <c r="I15" s="41"/>
      <c r="J15" s="40"/>
      <c r="K15" s="35">
        <f>F81*IF(    (D11+C53+H11)=0,    0,   1)</f>
        <v>0</v>
      </c>
      <c r="L15" s="10"/>
      <c r="M15" s="7"/>
      <c r="N15" s="7"/>
      <c r="O15" s="66"/>
      <c r="Q15" s="7"/>
      <c r="R15" s="7"/>
      <c r="S15" s="156"/>
      <c r="T15" s="156"/>
      <c r="U15" s="156"/>
      <c r="W15" s="8"/>
      <c r="X15" s="8"/>
      <c r="Y15" s="157"/>
      <c r="Z15" s="157"/>
      <c r="AA15" s="157"/>
      <c r="AC15" s="8"/>
    </row>
    <row r="16" spans="1:29" ht="21.75" customHeight="1" thickBot="1" x14ac:dyDescent="0.3">
      <c r="A16" s="11"/>
      <c r="B16" s="18" t="s">
        <v>57</v>
      </c>
      <c r="C16" s="18"/>
      <c r="D16" s="25"/>
      <c r="E16" s="151" t="s">
        <v>58</v>
      </c>
      <c r="F16" s="31"/>
      <c r="G16" s="18" t="s">
        <v>9</v>
      </c>
      <c r="H16" s="23"/>
      <c r="I16" s="23"/>
      <c r="J16" s="158"/>
      <c r="K16" s="35">
        <f>K70*IF(    (D11+C53+H11)=0,    0,   1)</f>
        <v>0</v>
      </c>
      <c r="L16" s="10"/>
      <c r="M16" s="7"/>
      <c r="N16" s="7"/>
      <c r="O16" s="66"/>
      <c r="Q16" s="7"/>
      <c r="R16" s="7"/>
      <c r="S16" s="156"/>
      <c r="T16" s="156"/>
      <c r="U16" s="156"/>
      <c r="W16" s="8"/>
      <c r="X16" s="8"/>
      <c r="Y16" s="157"/>
      <c r="Z16" s="157"/>
      <c r="AA16" s="157"/>
      <c r="AC16" s="8"/>
    </row>
    <row r="17" spans="1:29" ht="21.75" customHeight="1" thickTop="1" thickBot="1" x14ac:dyDescent="0.3">
      <c r="A17" s="11"/>
      <c r="B17" s="32" t="s">
        <v>14</v>
      </c>
      <c r="C17" s="33"/>
      <c r="D17" s="42">
        <f>IF((D10-K56)&lt;0,0,D16*(D10-K56))</f>
        <v>0</v>
      </c>
      <c r="E17" s="34" t="s">
        <v>12</v>
      </c>
      <c r="F17" s="42">
        <f>IF((D10-K56)&lt;0,0,F16*(D10-K56))</f>
        <v>0</v>
      </c>
      <c r="G17" s="141" t="str">
        <f>IF(K17=0,"     zero e niente più ",    IF(K17&gt;0,"IPPeF complessiva da versare alla Comunità",IF(K17&lt;0,"La Comunità è con te: somma totale che avrai","qualcosa non va"))     )</f>
        <v xml:space="preserve">     zero e niente più </v>
      </c>
      <c r="H17" s="142"/>
      <c r="I17" s="142"/>
      <c r="J17" s="143"/>
      <c r="K17" s="19">
        <f>SUM(K13:K16)</f>
        <v>0</v>
      </c>
      <c r="L17" s="10"/>
      <c r="M17" s="7"/>
      <c r="N17" s="7"/>
      <c r="O17" s="66"/>
      <c r="Q17" s="7"/>
      <c r="R17" s="7"/>
      <c r="S17" s="156"/>
      <c r="T17" s="156"/>
      <c r="U17" s="156"/>
      <c r="W17" s="8"/>
      <c r="X17" s="8"/>
      <c r="Y17" s="157"/>
      <c r="Z17" s="157"/>
      <c r="AA17" s="157"/>
      <c r="AC17" s="8"/>
    </row>
    <row r="18" spans="1:29" ht="26.25" customHeight="1" thickBot="1" x14ac:dyDescent="0.3">
      <c r="A18" s="4"/>
      <c r="B18" s="238" t="s">
        <v>26</v>
      </c>
      <c r="C18" s="53" t="s">
        <v>42</v>
      </c>
      <c r="D18" s="53"/>
      <c r="E18" s="39"/>
      <c r="F18" s="39"/>
      <c r="G18" s="48"/>
      <c r="H18" s="152" t="s">
        <v>59</v>
      </c>
      <c r="I18" s="50"/>
      <c r="J18" s="49"/>
      <c r="K18" s="230" t="s">
        <v>25</v>
      </c>
      <c r="L18" s="20"/>
      <c r="M18" s="7"/>
      <c r="N18" s="7"/>
      <c r="O18" s="66"/>
      <c r="Q18" s="7"/>
      <c r="R18" s="7"/>
      <c r="S18" s="156"/>
      <c r="T18" s="156"/>
      <c r="U18" s="156"/>
      <c r="W18" s="8"/>
      <c r="X18" s="8"/>
      <c r="Y18" s="157"/>
      <c r="Z18" s="157"/>
      <c r="AA18" s="157"/>
      <c r="AC18" s="8"/>
    </row>
    <row r="19" spans="1:29" ht="18.75" customHeight="1" thickBot="1" x14ac:dyDescent="0.3">
      <c r="E19" s="243" t="s">
        <v>69</v>
      </c>
      <c r="M19" s="7"/>
      <c r="N19" s="7"/>
      <c r="Q19" s="7"/>
      <c r="R19" s="7"/>
      <c r="S19" s="156"/>
      <c r="T19" s="156"/>
      <c r="U19" s="156"/>
      <c r="W19" s="8"/>
      <c r="X19" s="8"/>
      <c r="Y19" s="157"/>
      <c r="Z19" s="157"/>
      <c r="AA19" s="157"/>
      <c r="AC19" s="8"/>
    </row>
    <row r="20" spans="1:29" ht="16.5" thickBot="1" x14ac:dyDescent="0.3">
      <c r="B20" s="105" t="s">
        <v>13</v>
      </c>
      <c r="C20" s="106"/>
      <c r="D20" s="106"/>
      <c r="E20" s="106"/>
      <c r="F20" s="106"/>
      <c r="G20" s="107"/>
      <c r="H20" s="108" t="s">
        <v>4</v>
      </c>
      <c r="I20" s="107"/>
      <c r="J20" s="109"/>
      <c r="K20" s="162">
        <v>2.5000000000000001E-2</v>
      </c>
      <c r="M20" s="7"/>
      <c r="N20" s="7"/>
      <c r="Q20" s="7"/>
      <c r="R20" s="7"/>
      <c r="S20" s="156"/>
      <c r="T20" s="156"/>
      <c r="U20" s="156"/>
      <c r="W20" s="8"/>
      <c r="X20" s="8"/>
      <c r="Y20" s="157"/>
      <c r="Z20" s="157"/>
      <c r="AA20" s="157"/>
      <c r="AC20" s="8"/>
    </row>
    <row r="21" spans="1:29" ht="25.5" customHeight="1" thickBot="1" x14ac:dyDescent="0.3">
      <c r="B21" s="110" t="s">
        <v>2</v>
      </c>
      <c r="C21" s="111" t="s">
        <v>16</v>
      </c>
      <c r="D21" s="112"/>
      <c r="E21" s="112"/>
      <c r="F21" s="112"/>
      <c r="G21" s="112"/>
      <c r="H21" s="112"/>
      <c r="I21" s="112"/>
      <c r="J21" s="112"/>
      <c r="K21" s="113"/>
      <c r="M21" s="7"/>
      <c r="N21" s="7"/>
      <c r="P21" s="54"/>
      <c r="Q21" s="7"/>
      <c r="R21" s="7"/>
      <c r="S21" s="156"/>
      <c r="T21" s="156"/>
      <c r="U21" s="156"/>
      <c r="W21" s="8"/>
      <c r="X21" s="8"/>
      <c r="Y21" s="157"/>
      <c r="Z21" s="157"/>
      <c r="AA21" s="157"/>
    </row>
    <row r="22" spans="1:29" ht="15.75" x14ac:dyDescent="0.25">
      <c r="B22" s="114" t="s">
        <v>35</v>
      </c>
      <c r="C22" s="114" t="s">
        <v>34</v>
      </c>
      <c r="D22" s="115"/>
      <c r="E22" s="116"/>
      <c r="F22" s="116"/>
      <c r="G22" s="116"/>
      <c r="H22" s="116"/>
      <c r="I22" s="116"/>
      <c r="J22" s="116"/>
      <c r="K22" s="117"/>
      <c r="M22" s="7"/>
      <c r="N22" s="7"/>
      <c r="P22" s="54"/>
      <c r="Q22" s="7"/>
      <c r="Y22" s="157"/>
      <c r="Z22" s="157"/>
      <c r="AA22" s="157"/>
    </row>
    <row r="23" spans="1:29" ht="16.5" thickBot="1" x14ac:dyDescent="0.3">
      <c r="B23" s="118" t="s">
        <v>38</v>
      </c>
      <c r="C23" s="118" t="s">
        <v>1</v>
      </c>
      <c r="D23" s="119"/>
      <c r="E23" s="119"/>
      <c r="F23" s="119"/>
      <c r="G23" s="119"/>
      <c r="H23" s="119"/>
      <c r="I23" s="119"/>
      <c r="J23" s="119"/>
      <c r="K23" s="120"/>
      <c r="M23" s="7"/>
      <c r="N23" s="7"/>
      <c r="P23" s="54"/>
      <c r="Q23" s="7"/>
      <c r="Y23" s="157"/>
      <c r="Z23" s="157"/>
      <c r="AA23" s="157"/>
    </row>
    <row r="24" spans="1:29" ht="15.75" x14ac:dyDescent="0.25">
      <c r="B24" s="114" t="s">
        <v>0</v>
      </c>
      <c r="C24" s="114" t="s">
        <v>39</v>
      </c>
      <c r="D24" s="115"/>
      <c r="E24" s="116"/>
      <c r="F24" s="116"/>
      <c r="G24" s="116"/>
      <c r="H24" s="116"/>
      <c r="I24" s="116"/>
      <c r="J24" s="116"/>
      <c r="K24" s="117"/>
      <c r="M24" s="7"/>
      <c r="N24" s="7"/>
      <c r="P24" s="54"/>
      <c r="Y24" s="157"/>
      <c r="Z24" s="157"/>
      <c r="AA24" s="157"/>
    </row>
    <row r="25" spans="1:29" ht="16.5" thickBot="1" x14ac:dyDescent="0.3">
      <c r="B25" s="121" t="s">
        <v>40</v>
      </c>
      <c r="C25" s="122" t="s">
        <v>41</v>
      </c>
      <c r="D25" s="123"/>
      <c r="E25" s="123"/>
      <c r="F25" s="123"/>
      <c r="G25" s="123"/>
      <c r="H25" s="123"/>
      <c r="I25" s="123"/>
      <c r="J25" s="123"/>
      <c r="K25" s="124"/>
      <c r="M25" s="7"/>
      <c r="P25" s="54"/>
    </row>
    <row r="26" spans="1:29" ht="15.75" x14ac:dyDescent="0.25">
      <c r="B26" s="118" t="s">
        <v>62</v>
      </c>
      <c r="C26" s="118" t="s">
        <v>19</v>
      </c>
      <c r="D26" s="119"/>
      <c r="E26" s="119"/>
      <c r="F26" s="119"/>
      <c r="G26" s="119"/>
      <c r="H26" s="119"/>
      <c r="I26" s="119"/>
      <c r="J26" s="119"/>
      <c r="K26" s="125"/>
      <c r="M26" s="7"/>
      <c r="P26" s="54"/>
    </row>
    <row r="27" spans="1:29" ht="15.75" x14ac:dyDescent="0.25">
      <c r="B27" s="126" t="s">
        <v>63</v>
      </c>
      <c r="C27" s="118" t="s">
        <v>49</v>
      </c>
      <c r="D27" s="119"/>
      <c r="E27" s="119"/>
      <c r="F27" s="127"/>
      <c r="G27" s="119"/>
      <c r="H27" s="119"/>
      <c r="I27" s="119"/>
      <c r="J27" s="119"/>
      <c r="K27" s="125"/>
      <c r="M27" s="7"/>
      <c r="P27" s="54"/>
    </row>
    <row r="28" spans="1:29" ht="16.5" thickBot="1" x14ac:dyDescent="0.3">
      <c r="B28" s="118" t="s">
        <v>64</v>
      </c>
      <c r="C28" s="118" t="s">
        <v>50</v>
      </c>
      <c r="D28" s="119"/>
      <c r="E28" s="119"/>
      <c r="F28" s="127"/>
      <c r="G28" s="119"/>
      <c r="H28" s="119"/>
      <c r="I28" s="119"/>
      <c r="J28" s="119"/>
      <c r="K28" s="125"/>
      <c r="P28" s="54"/>
    </row>
    <row r="29" spans="1:29" ht="15.75" x14ac:dyDescent="0.25">
      <c r="B29" s="128" t="s">
        <v>23</v>
      </c>
      <c r="C29" s="114" t="s">
        <v>3</v>
      </c>
      <c r="D29" s="129"/>
      <c r="E29" s="129"/>
      <c r="F29" s="129"/>
      <c r="G29" s="129"/>
      <c r="H29" s="129"/>
      <c r="I29" s="129"/>
      <c r="J29" s="129"/>
      <c r="K29" s="130"/>
      <c r="P29" s="54"/>
    </row>
    <row r="30" spans="1:29" ht="16.5" thickBot="1" x14ac:dyDescent="0.3">
      <c r="B30" s="121"/>
      <c r="C30" s="121" t="s">
        <v>24</v>
      </c>
      <c r="D30" s="123"/>
      <c r="E30" s="123"/>
      <c r="F30" s="123"/>
      <c r="G30" s="123"/>
      <c r="H30" s="123"/>
      <c r="I30" s="123"/>
      <c r="J30" s="123"/>
      <c r="K30" s="124"/>
    </row>
    <row r="31" spans="1:29" ht="15.75" x14ac:dyDescent="0.25">
      <c r="B31" s="114" t="s">
        <v>36</v>
      </c>
      <c r="C31" s="114" t="s">
        <v>28</v>
      </c>
      <c r="D31" s="129"/>
      <c r="E31" s="129"/>
      <c r="F31" s="129"/>
      <c r="G31" s="129"/>
      <c r="H31" s="129"/>
      <c r="I31" s="129"/>
      <c r="J31" s="129"/>
      <c r="K31" s="130"/>
    </row>
    <row r="32" spans="1:29" ht="16.5" thickBot="1" x14ac:dyDescent="0.3">
      <c r="B32" s="121"/>
      <c r="C32" s="121" t="s">
        <v>8</v>
      </c>
      <c r="D32" s="123"/>
      <c r="E32" s="123"/>
      <c r="F32" s="123"/>
      <c r="G32" s="123"/>
      <c r="H32" s="123"/>
      <c r="I32" s="123"/>
      <c r="J32" s="123"/>
      <c r="K32" s="124"/>
    </row>
    <row r="33" spans="2:25" ht="15.75" x14ac:dyDescent="0.25">
      <c r="B33" s="131" t="s">
        <v>48</v>
      </c>
      <c r="C33" s="132" t="s">
        <v>47</v>
      </c>
      <c r="D33" s="119"/>
      <c r="E33" s="119"/>
      <c r="F33" s="119"/>
      <c r="G33" s="119"/>
      <c r="H33" s="119"/>
      <c r="I33" s="119"/>
      <c r="J33" s="119"/>
      <c r="K33" s="125"/>
    </row>
    <row r="34" spans="2:25" ht="16.5" thickBot="1" x14ac:dyDescent="0.3">
      <c r="B34" s="118"/>
      <c r="C34" s="132" t="s">
        <v>46</v>
      </c>
      <c r="D34" s="119"/>
      <c r="E34" s="119"/>
      <c r="F34" s="119"/>
      <c r="G34" s="119"/>
      <c r="H34" s="119"/>
      <c r="I34" s="119"/>
      <c r="J34" s="119"/>
      <c r="K34" s="125"/>
    </row>
    <row r="35" spans="2:25" ht="15.75" x14ac:dyDescent="0.25">
      <c r="B35" s="128" t="s">
        <v>29</v>
      </c>
      <c r="C35" s="133" t="s">
        <v>60</v>
      </c>
      <c r="D35" s="129"/>
      <c r="E35" s="129"/>
      <c r="F35" s="129"/>
      <c r="G35" s="129"/>
      <c r="H35" s="129"/>
      <c r="I35" s="129"/>
      <c r="J35" s="129"/>
      <c r="K35" s="130"/>
    </row>
    <row r="36" spans="2:25" ht="16.5" thickBot="1" x14ac:dyDescent="0.3">
      <c r="B36" s="121"/>
      <c r="C36" s="121" t="s">
        <v>17</v>
      </c>
      <c r="D36" s="123"/>
      <c r="E36" s="123"/>
      <c r="F36" s="123"/>
      <c r="G36" s="123"/>
      <c r="H36" s="123"/>
      <c r="I36" s="123"/>
      <c r="J36" s="123"/>
      <c r="K36" s="124"/>
    </row>
    <row r="37" spans="2:25" ht="16.5" thickBot="1" x14ac:dyDescent="0.3">
      <c r="B37" s="134" t="s">
        <v>51</v>
      </c>
      <c r="C37" s="134" t="s">
        <v>54</v>
      </c>
      <c r="D37" s="135"/>
      <c r="E37" s="135"/>
      <c r="F37" s="135"/>
      <c r="G37" s="135"/>
      <c r="H37" s="135"/>
      <c r="I37" s="135"/>
      <c r="J37" s="135"/>
      <c r="K37" s="136"/>
    </row>
    <row r="39" spans="2:25" ht="15.75" thickBot="1" x14ac:dyDescent="0.25">
      <c r="Q39" s="2"/>
      <c r="R39" s="2"/>
      <c r="S39" s="2"/>
      <c r="T39" s="2"/>
      <c r="U39" s="2"/>
      <c r="V39" s="2"/>
      <c r="W39" s="2"/>
      <c r="X39" s="2"/>
      <c r="Y39" s="2"/>
    </row>
    <row r="40" spans="2:25" ht="16.5" thickBot="1" x14ac:dyDescent="0.3">
      <c r="B40" s="169"/>
      <c r="C40" s="170"/>
      <c r="D40" s="170"/>
      <c r="E40" s="170"/>
      <c r="F40" s="171"/>
      <c r="G40" s="172"/>
      <c r="H40" s="173"/>
      <c r="I40" s="173"/>
      <c r="J40" s="174"/>
      <c r="K40" s="171">
        <f>IF(D4&lt;0,0,1)*D4/IF(    C53+D11+H11=0,1,    (C53+D11+H11))</f>
        <v>0</v>
      </c>
      <c r="L40" s="165"/>
      <c r="Q40" s="2"/>
      <c r="R40" s="2"/>
      <c r="S40" s="2"/>
      <c r="T40" s="2"/>
      <c r="U40" s="2"/>
      <c r="V40" s="2"/>
      <c r="W40" s="2"/>
      <c r="X40" s="2"/>
      <c r="Y40" s="2"/>
    </row>
    <row r="41" spans="2:25" ht="16.5" thickBot="1" x14ac:dyDescent="0.3">
      <c r="B41" s="175"/>
      <c r="C41" s="176"/>
      <c r="D41" s="176"/>
      <c r="E41" s="176"/>
      <c r="F41" s="176"/>
      <c r="G41" s="172"/>
      <c r="H41" s="173"/>
      <c r="I41" s="173"/>
      <c r="J41" s="174"/>
      <c r="K41" s="177">
        <f>K5+(K7+K6)/50</f>
        <v>0</v>
      </c>
      <c r="L41" s="165"/>
      <c r="Q41" s="2"/>
      <c r="R41" s="2"/>
      <c r="S41" s="2"/>
      <c r="T41" s="2"/>
      <c r="U41" s="2"/>
      <c r="V41" s="2"/>
      <c r="W41" s="2"/>
      <c r="X41" s="2"/>
      <c r="Y41" s="2"/>
    </row>
    <row r="42" spans="2:25" ht="16.5" thickBot="1" x14ac:dyDescent="0.3">
      <c r="B42" s="178"/>
      <c r="C42" s="179"/>
      <c r="D42" s="179"/>
      <c r="E42" s="179"/>
      <c r="F42" s="179"/>
      <c r="G42" s="172"/>
      <c r="H42" s="173"/>
      <c r="I42" s="173"/>
      <c r="J42" s="174"/>
      <c r="K42" s="180">
        <f>K40+K41</f>
        <v>0</v>
      </c>
      <c r="L42" s="165"/>
      <c r="Q42" s="2"/>
      <c r="R42" s="2"/>
      <c r="S42" s="2"/>
      <c r="T42" s="2"/>
      <c r="U42" s="2"/>
      <c r="V42" s="2"/>
      <c r="W42" s="2"/>
      <c r="X42" s="2"/>
      <c r="Y42" s="2"/>
    </row>
    <row r="43" spans="2:25" ht="16.5" thickBot="1" x14ac:dyDescent="0.3">
      <c r="B43" s="178"/>
      <c r="C43" s="179"/>
      <c r="D43" s="179"/>
      <c r="E43" s="181"/>
      <c r="F43" s="179"/>
      <c r="G43" s="172"/>
      <c r="H43" s="172"/>
      <c r="I43" s="172"/>
      <c r="J43" s="174"/>
      <c r="K43" s="182">
        <f>D9+F9+D10</f>
        <v>0</v>
      </c>
      <c r="L43" s="165"/>
      <c r="Q43" s="2"/>
      <c r="R43" s="2"/>
      <c r="S43" s="2"/>
      <c r="T43" s="2"/>
      <c r="U43" s="2"/>
      <c r="V43" s="2"/>
      <c r="W43" s="2"/>
      <c r="X43" s="2"/>
      <c r="Y43" s="2"/>
    </row>
    <row r="44" spans="2:25" ht="16.5" thickBot="1" x14ac:dyDescent="0.3">
      <c r="B44" s="175"/>
      <c r="C44" s="176"/>
      <c r="D44" s="176"/>
      <c r="E44" s="176"/>
      <c r="F44" s="176"/>
      <c r="G44" s="172"/>
      <c r="H44" s="173"/>
      <c r="I44" s="173"/>
      <c r="J44" s="174"/>
      <c r="K44" s="182">
        <f>IF(D4&lt;0,0,D4)+K41+K43</f>
        <v>0</v>
      </c>
      <c r="L44" s="165"/>
      <c r="Q44" s="2"/>
      <c r="R44" s="2"/>
      <c r="S44" s="2"/>
      <c r="T44" s="2"/>
      <c r="U44" s="2"/>
      <c r="V44" s="2"/>
      <c r="W44" s="2"/>
      <c r="X44" s="2"/>
      <c r="Y44" s="2"/>
    </row>
    <row r="45" spans="2:25" ht="16.5" thickBot="1" x14ac:dyDescent="0.3">
      <c r="B45" s="178"/>
      <c r="C45" s="179"/>
      <c r="D45" s="179"/>
      <c r="E45" s="179"/>
      <c r="F45" s="179"/>
      <c r="G45" s="172"/>
      <c r="H45" s="173"/>
      <c r="I45" s="173"/>
      <c r="J45" s="174"/>
      <c r="K45" s="182">
        <f>+K42+K43</f>
        <v>0</v>
      </c>
      <c r="L45" s="165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2"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65"/>
      <c r="V46" s="2"/>
      <c r="W46" s="2"/>
      <c r="X46" s="2"/>
      <c r="Y46" s="2"/>
    </row>
    <row r="47" spans="2:25" ht="15.75" thickBot="1" x14ac:dyDescent="0.25">
      <c r="B47" s="183"/>
      <c r="C47" s="184"/>
      <c r="D47" s="184"/>
      <c r="E47" s="184"/>
      <c r="F47" s="184"/>
      <c r="G47" s="185"/>
      <c r="H47" s="184"/>
      <c r="I47" s="184"/>
      <c r="J47" s="184"/>
      <c r="K47" s="184"/>
      <c r="L47" s="165"/>
      <c r="V47" s="2"/>
      <c r="W47" s="2"/>
      <c r="X47" s="2"/>
      <c r="Y47" s="2"/>
    </row>
    <row r="48" spans="2:25" ht="16.5" thickBot="1" x14ac:dyDescent="0.3">
      <c r="B48" s="169"/>
      <c r="C48" s="170"/>
      <c r="D48" s="174">
        <f>IF(H11="",0,H11)</f>
        <v>0</v>
      </c>
      <c r="E48" s="186"/>
      <c r="F48" s="184"/>
      <c r="G48" s="187"/>
      <c r="H48" s="188"/>
      <c r="I48" s="188"/>
      <c r="J48" s="189"/>
      <c r="K48" s="190"/>
      <c r="L48" s="165"/>
      <c r="M48" s="2"/>
      <c r="V48" s="2"/>
      <c r="W48" s="2"/>
      <c r="X48" s="2"/>
      <c r="Y48" s="2"/>
    </row>
    <row r="49" spans="1:29" ht="16.5" thickBot="1" x14ac:dyDescent="0.3">
      <c r="B49" s="169"/>
      <c r="C49" s="170"/>
      <c r="D49" s="174">
        <f>D11+C53+MIN(D48,9)</f>
        <v>0</v>
      </c>
      <c r="E49" s="191"/>
      <c r="F49" s="184"/>
      <c r="G49" s="192"/>
      <c r="H49" s="193"/>
      <c r="I49" s="193"/>
      <c r="J49" s="194"/>
      <c r="K49" s="195"/>
      <c r="L49" s="165"/>
      <c r="V49" s="2"/>
      <c r="W49" s="2"/>
      <c r="X49" s="2"/>
      <c r="Y49" s="2"/>
    </row>
    <row r="50" spans="1:29" ht="16.5" thickBot="1" x14ac:dyDescent="0.3">
      <c r="B50" s="196"/>
      <c r="C50" s="188"/>
      <c r="D50" s="197"/>
      <c r="E50" s="191"/>
      <c r="F50" s="184"/>
      <c r="G50" s="198"/>
      <c r="H50" s="199"/>
      <c r="I50" s="199"/>
      <c r="J50" s="200"/>
      <c r="K50" s="196">
        <f>D9+J9</f>
        <v>0</v>
      </c>
      <c r="L50" s="165"/>
      <c r="V50" s="2"/>
      <c r="W50" s="2"/>
      <c r="X50" s="2"/>
      <c r="Y50" s="2"/>
    </row>
    <row r="51" spans="1:29" ht="16.5" thickBot="1" x14ac:dyDescent="0.3">
      <c r="A51" s="3"/>
      <c r="B51" s="169"/>
      <c r="C51" s="170"/>
      <c r="D51" s="167">
        <f>IF(D49&gt;1,        1,             (      IF(K58&gt;8000,     1+             MIN(       (K58-8000)/12000 *0.1,       0.1),       1))                    )</f>
        <v>1</v>
      </c>
      <c r="E51" s="191"/>
      <c r="F51" s="184"/>
      <c r="G51" s="201"/>
      <c r="H51" s="193"/>
      <c r="I51" s="193"/>
      <c r="J51" s="202"/>
      <c r="K51" s="203">
        <f>IF(K50&lt;15000,0,1)</f>
        <v>0</v>
      </c>
      <c r="L51" s="165"/>
      <c r="R51" s="3"/>
      <c r="T51" s="92"/>
      <c r="V51" s="2"/>
      <c r="W51" s="2"/>
      <c r="X51" s="2"/>
      <c r="Y51" s="2"/>
    </row>
    <row r="52" spans="1:29" ht="16.5" thickBot="1" x14ac:dyDescent="0.3">
      <c r="A52" s="3"/>
      <c r="B52" s="169"/>
      <c r="C52" s="170"/>
      <c r="D52" s="167">
        <v>5</v>
      </c>
      <c r="E52" s="191"/>
      <c r="F52" s="184"/>
      <c r="G52" s="192"/>
      <c r="H52" s="193"/>
      <c r="I52" s="193"/>
      <c r="J52" s="202"/>
      <c r="K52" s="204">
        <f>IF(K50&lt;=499949,0.0015*(K50/10000)^4-0.1283*(K50/10000)^3+3.924*(K50/10000)^2-1.2293*(K50/10000)-0.8208,1)</f>
        <v>-0.82079999999999997</v>
      </c>
      <c r="L52" s="165"/>
      <c r="V52" s="6"/>
    </row>
    <row r="53" spans="1:29" ht="16.5" thickBot="1" x14ac:dyDescent="0.3">
      <c r="A53" s="3"/>
      <c r="B53" s="169"/>
      <c r="C53" s="167">
        <f>IF(F11="s",1,IF(F11&lt;&gt;"s",0))</f>
        <v>0</v>
      </c>
      <c r="D53" s="193"/>
      <c r="E53" s="191"/>
      <c r="F53" s="184"/>
      <c r="G53" s="192"/>
      <c r="H53" s="193"/>
      <c r="I53" s="193"/>
      <c r="J53" s="202"/>
      <c r="K53" s="204">
        <f>IF(K50&gt;997000,K50*3%,   IF(      K50&gt;499949,     4.83*(K50/10000)^2-183.33*K50/10000+175,1)     )</f>
        <v>1</v>
      </c>
      <c r="L53" s="165"/>
    </row>
    <row r="54" spans="1:29" ht="16.5" thickBot="1" x14ac:dyDescent="0.3">
      <c r="A54" s="3"/>
      <c r="B54" s="196"/>
      <c r="C54" s="167">
        <v>0.5</v>
      </c>
      <c r="D54" s="167">
        <f>MIN(-(40000-D10+K56)/40000,0)*C54*C53</f>
        <v>0</v>
      </c>
      <c r="E54" s="191"/>
      <c r="F54" s="184"/>
      <c r="G54" s="172"/>
      <c r="H54" s="173"/>
      <c r="I54" s="173"/>
      <c r="J54" s="171"/>
      <c r="K54" s="196">
        <f>K51*K52*K53</f>
        <v>0</v>
      </c>
      <c r="L54" s="165"/>
    </row>
    <row r="55" spans="1:29" ht="16.5" thickBot="1" x14ac:dyDescent="0.3">
      <c r="A55" s="3"/>
      <c r="B55" s="196"/>
      <c r="C55" s="167">
        <f>D11-1</f>
        <v>-1</v>
      </c>
      <c r="D55" s="167">
        <f>-C55*0.1</f>
        <v>0.1</v>
      </c>
      <c r="E55" s="191"/>
      <c r="F55" s="184"/>
      <c r="G55" s="184"/>
      <c r="H55" s="184"/>
      <c r="I55" s="184"/>
      <c r="J55" s="184"/>
      <c r="K55" s="184"/>
      <c r="L55" s="165"/>
    </row>
    <row r="56" spans="1:29" ht="16.5" thickBot="1" x14ac:dyDescent="0.3">
      <c r="A56" s="3"/>
      <c r="B56" s="196"/>
      <c r="C56" s="167">
        <f>MIN(D48,D52)</f>
        <v>0</v>
      </c>
      <c r="D56" s="167">
        <f>-(1-IF(C56=0,1,0.0075*C56^2-0.0805*C56+0.9725))</f>
        <v>0</v>
      </c>
      <c r="E56" s="191"/>
      <c r="F56" s="184"/>
      <c r="G56" s="169"/>
      <c r="H56" s="170"/>
      <c r="I56" s="171"/>
      <c r="J56" s="171"/>
      <c r="K56" s="205">
        <f>MIN(         IF(H10=0,      0,     IF(10%*D10&gt;5000,     5000,     10%*D10)     ),     H10)</f>
        <v>0</v>
      </c>
      <c r="L56" s="165"/>
    </row>
    <row r="57" spans="1:29" ht="16.5" thickBot="1" x14ac:dyDescent="0.3">
      <c r="B57" s="169"/>
      <c r="C57" s="170"/>
      <c r="D57" s="167">
        <f>1+D54+D55+D56</f>
        <v>1.1000000000000001</v>
      </c>
      <c r="E57" s="206"/>
      <c r="F57" s="184"/>
      <c r="G57" s="169"/>
      <c r="H57" s="170"/>
      <c r="I57" s="171"/>
      <c r="J57" s="171"/>
      <c r="K57" s="205">
        <f>MIN(IF(J10=0,0,IF(5%*D10&gt;10000,10000,5%*D10)),J10)</f>
        <v>0</v>
      </c>
      <c r="L57" s="165"/>
      <c r="T57" s="8"/>
    </row>
    <row r="58" spans="1:29" ht="16.5" thickBot="1" x14ac:dyDescent="0.3">
      <c r="A58" s="3"/>
      <c r="B58" s="169"/>
      <c r="C58" s="170"/>
      <c r="D58" s="168">
        <f>IF(K58&lt;40000,D57,MIN((D57+(1-D57)*(K58-40000)/30000),1))</f>
        <v>1.1000000000000001</v>
      </c>
      <c r="E58" s="191"/>
      <c r="F58" s="184"/>
      <c r="G58" s="207"/>
      <c r="H58" s="208"/>
      <c r="I58" s="208"/>
      <c r="J58" s="208"/>
      <c r="K58" s="205">
        <f>(D10-K56-K57)</f>
        <v>0</v>
      </c>
      <c r="L58" s="165"/>
      <c r="Q58" s="80"/>
      <c r="T58" s="8"/>
    </row>
    <row r="59" spans="1:29" ht="16.5" thickBot="1" x14ac:dyDescent="0.3">
      <c r="A59" s="3"/>
      <c r="B59" s="192"/>
      <c r="C59" s="193"/>
      <c r="D59" s="193"/>
      <c r="E59" s="191"/>
      <c r="F59" s="184"/>
      <c r="G59" s="207"/>
      <c r="H59" s="208"/>
      <c r="I59" s="208"/>
      <c r="J59" s="208"/>
      <c r="K59" s="205">
        <f>K58*D58</f>
        <v>0</v>
      </c>
      <c r="L59" s="165"/>
      <c r="Q59" s="80"/>
      <c r="R59" s="80"/>
      <c r="S59" s="80"/>
      <c r="T59" s="80"/>
    </row>
    <row r="60" spans="1:29" ht="16.5" thickBot="1" x14ac:dyDescent="0.3">
      <c r="B60" s="169"/>
      <c r="C60" s="171"/>
      <c r="D60" s="209">
        <f>MIN((C53+D11-1+D48),D52)</f>
        <v>-1</v>
      </c>
      <c r="E60" s="191"/>
      <c r="F60" s="184"/>
      <c r="G60" s="169"/>
      <c r="H60" s="170"/>
      <c r="I60" s="171"/>
      <c r="J60" s="171">
        <f>IF(K59&gt;=143380,0,1)*(0.4914*(K59/10000)^4-23.547*(K59/10000)^3+394.38*(K59/10000)^2+1827.1*K59/10000-1605.7)</f>
        <v>-1605.7</v>
      </c>
      <c r="K60" s="182">
        <f>IF(J60&lt;0,0,J60)</f>
        <v>0</v>
      </c>
      <c r="L60" s="165"/>
      <c r="Q60" s="80"/>
      <c r="R60" s="80"/>
      <c r="S60" s="92"/>
      <c r="T60" s="80"/>
    </row>
    <row r="61" spans="1:29" ht="16.5" thickBot="1" x14ac:dyDescent="0.3">
      <c r="B61" s="169"/>
      <c r="C61" s="171"/>
      <c r="D61" s="168">
        <f>MIN(D49,D52)</f>
        <v>0</v>
      </c>
      <c r="E61" s="210">
        <f>(11.869*D61^3-403.68*D61^2+4165.4*D61+2214.3)</f>
        <v>2214.3000000000002</v>
      </c>
      <c r="F61" s="184"/>
      <c r="G61" s="169"/>
      <c r="H61" s="170"/>
      <c r="I61" s="171"/>
      <c r="J61" s="211">
        <f>IF(K59&lt;143380,0,1)*IF(K59&gt;=280000,0,1)*(0.115*(K59/10000)^4-7.9008*(K59/10000)^3+179.86*(K59/10000)^2+2890.9*K59/10000-2968.3)</f>
        <v>0</v>
      </c>
      <c r="K61" s="182">
        <f>IF(J61&lt;0,0,J61)</f>
        <v>0</v>
      </c>
      <c r="L61" s="165"/>
      <c r="Q61" s="80"/>
      <c r="R61" s="80"/>
      <c r="S61" s="80"/>
      <c r="T61" s="80"/>
      <c r="U61" s="81"/>
      <c r="V61" s="6"/>
      <c r="W61" s="6"/>
      <c r="X61" s="7"/>
    </row>
    <row r="62" spans="1:29" ht="16.5" thickBot="1" x14ac:dyDescent="0.3">
      <c r="B62" s="169"/>
      <c r="C62" s="171"/>
      <c r="D62" s="168">
        <v>2400</v>
      </c>
      <c r="E62" s="210">
        <f>-(6000+(D49-1)*D62*0.9^(D49-1))</f>
        <v>-3333.333333333333</v>
      </c>
      <c r="F62" s="184"/>
      <c r="G62" s="169"/>
      <c r="H62" s="170"/>
      <c r="I62" s="171"/>
      <c r="J62" s="212">
        <f>IF(K59&lt;280000,0,MIN(0.54*K59,0.101*(K59/10000)^4-6.849*(K59/10000)^3+159.62*(K59/10000)^2+3014.9*K59/10000-3148.6))</f>
        <v>0</v>
      </c>
      <c r="K62" s="182">
        <f>IF(J62&lt;0,0,1)*MIN(J62,0.46*K59)</f>
        <v>0</v>
      </c>
      <c r="L62" s="165"/>
      <c r="Q62" s="80"/>
      <c r="R62" s="80"/>
      <c r="S62" s="80"/>
      <c r="T62" s="80"/>
      <c r="AA62" s="6"/>
      <c r="AB62" s="6"/>
      <c r="AC62" s="7"/>
    </row>
    <row r="63" spans="1:29" ht="15.75" customHeight="1" thickBot="1" x14ac:dyDescent="0.3">
      <c r="B63" s="169"/>
      <c r="C63" s="171"/>
      <c r="D63" s="205">
        <f>E62*(E61-K43+4000)/E61</f>
        <v>-9354.7998615062679</v>
      </c>
      <c r="E63" s="210">
        <f>IF(D63&lt;E62,E62,D63)*IF(D63&gt;0,0,1)</f>
        <v>-3333.333333333333</v>
      </c>
      <c r="F63" s="184"/>
      <c r="G63" s="207"/>
      <c r="H63" s="208"/>
      <c r="I63" s="208"/>
      <c r="J63" s="208"/>
      <c r="K63" s="205">
        <f>SUM(K60:K62)</f>
        <v>0</v>
      </c>
      <c r="L63" s="165"/>
      <c r="Q63" s="80"/>
      <c r="R63" s="80"/>
      <c r="S63" s="80"/>
      <c r="T63" s="80"/>
    </row>
    <row r="64" spans="1:29" ht="16.5" thickBot="1" x14ac:dyDescent="0.3">
      <c r="B64" s="169"/>
      <c r="C64" s="171"/>
      <c r="D64" s="210">
        <f>MIN(MAX(-(-800*(K43-5000)/1000+6800),-6000),0)</f>
        <v>-6000</v>
      </c>
      <c r="E64" s="210">
        <f>MIN(MAX((K43-8000),D64),0)</f>
        <v>-6000</v>
      </c>
      <c r="F64" s="184"/>
      <c r="G64" s="207"/>
      <c r="H64" s="208"/>
      <c r="I64" s="208"/>
      <c r="J64" s="208"/>
      <c r="K64" s="205">
        <f>IF(K59&lt;8000,0,K63)</f>
        <v>0</v>
      </c>
      <c r="L64" s="165"/>
      <c r="Q64" s="80"/>
      <c r="R64" s="80"/>
      <c r="S64" s="80"/>
      <c r="T64" s="80"/>
      <c r="AA64" s="3"/>
    </row>
    <row r="65" spans="2:29" ht="16.5" thickBot="1" x14ac:dyDescent="0.3">
      <c r="B65" s="192"/>
      <c r="C65" s="193"/>
      <c r="D65" s="196"/>
      <c r="E65" s="210">
        <f>IF(D49=1,E64,E63)</f>
        <v>-3333.333333333333</v>
      </c>
      <c r="F65" s="184"/>
      <c r="G65" s="207"/>
      <c r="H65" s="208"/>
      <c r="I65" s="208"/>
      <c r="J65" s="208"/>
      <c r="K65" s="213">
        <f>E65*IF(D49=0,0,1)</f>
        <v>0</v>
      </c>
      <c r="L65" s="165"/>
      <c r="Q65" s="80"/>
      <c r="R65" s="80"/>
      <c r="S65" s="80"/>
      <c r="T65" s="80"/>
    </row>
    <row r="66" spans="2:29" ht="16.5" thickBot="1" x14ac:dyDescent="0.3">
      <c r="B66" s="167"/>
      <c r="C66" s="193"/>
      <c r="D66" s="193"/>
      <c r="E66" s="191"/>
      <c r="F66" s="184"/>
      <c r="G66" s="207"/>
      <c r="H66" s="167">
        <f>IF(F10&gt;16000,F10/4,F10)</f>
        <v>0</v>
      </c>
      <c r="I66" s="168">
        <f>MAX((20%*(E61-K58)/E61+20%),20%)</f>
        <v>0.4</v>
      </c>
      <c r="J66" s="205">
        <f>MAX(-(1-K59/50000)*E61*I66,     -H66*I66)</f>
        <v>0</v>
      </c>
      <c r="K66" s="196">
        <f>IF(J66&lt;0,J66,0)</f>
        <v>0</v>
      </c>
      <c r="L66" s="165"/>
      <c r="Q66" s="80"/>
      <c r="R66" s="80"/>
      <c r="S66" s="80"/>
      <c r="T66" s="80"/>
    </row>
    <row r="67" spans="2:29" ht="16.5" thickBot="1" x14ac:dyDescent="0.3">
      <c r="B67" s="169"/>
      <c r="C67" s="205">
        <v>3600</v>
      </c>
      <c r="D67" s="205">
        <f>-IF(I4=0,0,1)*MIN(K4,C67)</f>
        <v>0</v>
      </c>
      <c r="E67" s="210">
        <f>D67*(1-(K43+J9-E61)/6000)*IF((K43+J9)&gt;3*E61,0,1)</f>
        <v>0</v>
      </c>
      <c r="F67" s="214"/>
      <c r="G67" s="184"/>
      <c r="H67" s="184"/>
      <c r="I67" s="184"/>
      <c r="J67" s="184"/>
      <c r="K67" s="184"/>
      <c r="L67" s="165"/>
      <c r="Q67" s="80"/>
      <c r="R67" s="80"/>
      <c r="S67" s="80"/>
      <c r="T67" s="80"/>
      <c r="U67" s="81"/>
      <c r="V67" s="6"/>
      <c r="W67" s="6"/>
      <c r="X67" s="7"/>
    </row>
    <row r="68" spans="2:29" ht="16.5" thickBot="1" x14ac:dyDescent="0.3">
      <c r="B68" s="169"/>
      <c r="C68" s="169"/>
      <c r="D68" s="169"/>
      <c r="E68" s="205">
        <f>MAX(D67,E67)</f>
        <v>0</v>
      </c>
      <c r="F68" s="184"/>
      <c r="G68" s="175"/>
      <c r="H68" s="196">
        <f>IF(D49=0,0,K64+K65+K66)</f>
        <v>0</v>
      </c>
      <c r="I68" s="196"/>
      <c r="J68" s="196"/>
      <c r="K68" s="196">
        <f>IF(H68&gt;0,H68,IF((K43+J9)&gt;2.5*E61,0,H68))</f>
        <v>0</v>
      </c>
      <c r="L68" s="165"/>
      <c r="Q68" s="80"/>
      <c r="R68" s="80"/>
      <c r="S68" s="80"/>
      <c r="T68" s="80"/>
      <c r="AA68" s="6"/>
      <c r="AB68" s="6"/>
      <c r="AC68" s="6"/>
    </row>
    <row r="69" spans="2:29" ht="15.75" thickBot="1" x14ac:dyDescent="0.25">
      <c r="B69" s="184"/>
      <c r="C69" s="184"/>
      <c r="D69" s="184"/>
      <c r="E69" s="184"/>
      <c r="F69" s="184"/>
      <c r="G69" s="184"/>
      <c r="H69" s="184"/>
      <c r="I69" s="184"/>
      <c r="J69" s="184"/>
      <c r="K69" s="184"/>
      <c r="L69" s="165"/>
      <c r="Q69" s="80"/>
      <c r="R69" s="80"/>
      <c r="S69" s="80"/>
      <c r="T69" s="80"/>
    </row>
    <row r="70" spans="2:29" ht="16.5" thickBot="1" x14ac:dyDescent="0.3">
      <c r="B70" s="184"/>
      <c r="C70" s="184"/>
      <c r="D70" s="184"/>
      <c r="E70" s="183"/>
      <c r="F70" s="215"/>
      <c r="G70" s="207"/>
      <c r="H70" s="208"/>
      <c r="I70" s="208"/>
      <c r="J70" s="208"/>
      <c r="K70" s="196">
        <f>IF(E68&lt;0,E68,0)</f>
        <v>0</v>
      </c>
      <c r="L70" s="165"/>
      <c r="Q70" s="80"/>
      <c r="R70" s="80"/>
      <c r="S70" s="80"/>
      <c r="T70" s="80"/>
      <c r="AA70" s="3"/>
    </row>
    <row r="71" spans="2:29" ht="16.5" thickBot="1" x14ac:dyDescent="0.3">
      <c r="B71" s="167"/>
      <c r="C71" s="216"/>
      <c r="D71" s="216"/>
      <c r="E71" s="217"/>
      <c r="F71" s="184"/>
      <c r="G71" s="184"/>
      <c r="H71" s="184"/>
      <c r="I71" s="183"/>
      <c r="J71" s="183"/>
      <c r="K71" s="183"/>
      <c r="L71" s="165"/>
      <c r="Q71" s="80"/>
      <c r="R71" s="80"/>
      <c r="S71" s="80"/>
      <c r="T71" s="80"/>
    </row>
    <row r="72" spans="2:29" ht="16.5" thickBot="1" x14ac:dyDescent="0.3">
      <c r="B72" s="169"/>
      <c r="C72" s="170"/>
      <c r="D72" s="171"/>
      <c r="E72" s="173" t="s">
        <v>11</v>
      </c>
      <c r="F72" s="167">
        <f>IF(K42&lt;40000,0,1)</f>
        <v>0</v>
      </c>
      <c r="G72" s="184"/>
      <c r="H72" s="184"/>
      <c r="I72" s="183"/>
      <c r="J72" s="183"/>
      <c r="K72" s="183"/>
      <c r="L72" s="166"/>
      <c r="Q72" s="80"/>
      <c r="R72" s="80"/>
      <c r="S72" s="80"/>
      <c r="T72" s="80"/>
    </row>
    <row r="73" spans="2:29" ht="16.5" thickBot="1" x14ac:dyDescent="0.3">
      <c r="B73" s="169"/>
      <c r="C73" s="170"/>
      <c r="D73" s="171"/>
      <c r="E73" s="170"/>
      <c r="F73" s="167">
        <f>IF(K63&lt;0,0,1)</f>
        <v>1</v>
      </c>
      <c r="G73" s="184"/>
      <c r="H73" s="184"/>
      <c r="I73" s="183"/>
      <c r="J73" s="183"/>
      <c r="K73" s="183"/>
      <c r="L73" s="166"/>
      <c r="Q73" s="80"/>
      <c r="R73" s="80"/>
      <c r="S73" s="80"/>
      <c r="T73" s="80"/>
      <c r="AA73" s="6"/>
      <c r="AB73" s="6"/>
      <c r="AC73" s="6"/>
    </row>
    <row r="74" spans="2:29" ht="16.5" thickBot="1" x14ac:dyDescent="0.3">
      <c r="B74" s="218"/>
      <c r="C74" s="219"/>
      <c r="D74" s="213">
        <f>K42*2.059%</f>
        <v>0</v>
      </c>
      <c r="E74" s="213">
        <f>IF(K42&gt;2000000,    K42/1000*(-0.0097*(K42/100000)^2+1.0788*K42/100000+2.8978),     2.059%*K42)</f>
        <v>0</v>
      </c>
      <c r="F74" s="213">
        <f>IF(E74&lt;0,D74,MIN(D74,E74))</f>
        <v>0</v>
      </c>
      <c r="G74" s="184"/>
      <c r="H74" s="184"/>
      <c r="I74" s="183"/>
      <c r="J74" s="183"/>
      <c r="K74" s="183"/>
      <c r="L74" s="166"/>
      <c r="Q74" s="80"/>
      <c r="R74" s="80"/>
      <c r="S74" s="80"/>
      <c r="T74" s="80"/>
    </row>
    <row r="75" spans="2:29" ht="16.5" thickBot="1" x14ac:dyDescent="0.3">
      <c r="B75" s="207"/>
      <c r="C75" s="208"/>
      <c r="D75" s="168">
        <f>(K43+J9)/100000</f>
        <v>0</v>
      </c>
      <c r="E75" s="213">
        <f>IF((K43+J9)&gt;2000000,    (K43+J9)/1000*(-0.0097*((K43+J9)/100000)^2+1.0788*(K43+J9)/100000+2.8978),     2.059%*(K43+J9))</f>
        <v>0</v>
      </c>
      <c r="F75" s="213">
        <f>IF(E75&lt;0,2.059%*(K43+J9),MIN(E75,2.059%*(K43+J9)))</f>
        <v>0</v>
      </c>
      <c r="G75" s="184"/>
      <c r="H75" s="184"/>
      <c r="I75" s="183"/>
      <c r="J75" s="183"/>
      <c r="K75" s="183"/>
      <c r="L75" s="166"/>
      <c r="Q75" s="80"/>
      <c r="R75" s="80"/>
      <c r="S75" s="80"/>
      <c r="T75" s="80"/>
    </row>
    <row r="76" spans="2:29" ht="16.5" thickBot="1" x14ac:dyDescent="0.3">
      <c r="B76" s="169"/>
      <c r="C76" s="170"/>
      <c r="D76" s="171"/>
      <c r="E76" s="170"/>
      <c r="F76" s="180">
        <f>MIN(F74,F75)</f>
        <v>0</v>
      </c>
      <c r="G76" s="184"/>
      <c r="H76" s="184"/>
      <c r="I76" s="183"/>
      <c r="J76" s="183"/>
      <c r="K76" s="183"/>
      <c r="L76" s="166"/>
      <c r="Q76" s="80"/>
      <c r="R76" s="80"/>
      <c r="S76" s="80"/>
      <c r="T76" s="80"/>
    </row>
    <row r="77" spans="2:29" ht="16.5" thickBot="1" x14ac:dyDescent="0.3">
      <c r="B77" s="220"/>
      <c r="C77" s="221"/>
      <c r="D77" s="219"/>
      <c r="E77" s="176"/>
      <c r="F77" s="222">
        <f>K64+K54+K70</f>
        <v>0</v>
      </c>
      <c r="G77" s="184"/>
      <c r="H77" s="184"/>
      <c r="I77" s="183"/>
      <c r="J77" s="183"/>
      <c r="K77" s="183"/>
      <c r="L77" s="166"/>
      <c r="Q77" s="80"/>
      <c r="R77" s="80"/>
      <c r="S77" s="80"/>
      <c r="T77" s="80"/>
    </row>
    <row r="78" spans="2:29" ht="16.5" thickBot="1" x14ac:dyDescent="0.3">
      <c r="B78" s="223"/>
      <c r="C78" s="224"/>
      <c r="D78" s="225"/>
      <c r="E78" s="226"/>
      <c r="F78" s="213">
        <f>K43+J9-K56 -F77</f>
        <v>0</v>
      </c>
      <c r="G78" s="184"/>
      <c r="H78" s="184"/>
      <c r="I78" s="183"/>
      <c r="J78" s="183"/>
      <c r="K78" s="183"/>
      <c r="L78" s="166"/>
      <c r="Q78" s="80"/>
      <c r="R78" s="80"/>
      <c r="S78" s="80"/>
      <c r="T78" s="80"/>
    </row>
    <row r="79" spans="2:29" ht="16.5" thickBot="1" x14ac:dyDescent="0.3">
      <c r="B79" s="169"/>
      <c r="C79" s="170"/>
      <c r="D79" s="208"/>
      <c r="E79" s="174"/>
      <c r="F79" s="210">
        <f>D49*5000+5000</f>
        <v>5000</v>
      </c>
      <c r="G79" s="184"/>
      <c r="H79" s="184"/>
      <c r="I79" s="183"/>
      <c r="J79" s="183"/>
      <c r="K79" s="183"/>
      <c r="L79" s="166"/>
      <c r="Q79" s="80"/>
      <c r="R79" s="80"/>
      <c r="S79" s="80"/>
      <c r="T79" s="80"/>
    </row>
    <row r="80" spans="2:29" ht="16.5" thickBot="1" x14ac:dyDescent="0.3">
      <c r="B80" s="178"/>
      <c r="C80" s="179"/>
      <c r="D80" s="176"/>
      <c r="E80" s="227"/>
      <c r="F80" s="213">
        <f>F78-F79</f>
        <v>-5000</v>
      </c>
      <c r="G80" s="184"/>
      <c r="H80" s="184"/>
      <c r="I80" s="183"/>
      <c r="J80" s="183"/>
      <c r="K80" s="183"/>
      <c r="L80" s="166"/>
      <c r="Q80" s="80"/>
      <c r="R80" s="80"/>
      <c r="S80" s="80"/>
      <c r="T80" s="80"/>
    </row>
    <row r="81" spans="2:20" ht="16.5" thickBot="1" x14ac:dyDescent="0.3">
      <c r="B81" s="228"/>
      <c r="C81" s="229"/>
      <c r="D81" s="167">
        <f>MIN(F76,F80)</f>
        <v>-5000</v>
      </c>
      <c r="E81" s="228" t="s">
        <v>7</v>
      </c>
      <c r="F81" s="196">
        <f>IF(D81&lt;0,0,D81)</f>
        <v>0</v>
      </c>
      <c r="G81" s="184"/>
      <c r="H81" s="184"/>
      <c r="I81" s="183"/>
      <c r="J81" s="183"/>
      <c r="K81" s="183"/>
      <c r="L81" s="166"/>
      <c r="Q81" s="80"/>
      <c r="R81" s="80"/>
      <c r="S81" s="80"/>
      <c r="T81" s="80"/>
    </row>
    <row r="82" spans="2:20" x14ac:dyDescent="0.2">
      <c r="H82" s="87"/>
      <c r="I82" s="3"/>
      <c r="J82" s="161"/>
      <c r="K82" s="3"/>
      <c r="L82" s="3"/>
      <c r="Q82" s="80"/>
      <c r="R82" s="80"/>
      <c r="S82" s="80"/>
      <c r="T82" s="80"/>
    </row>
    <row r="83" spans="2:20" ht="15.75" x14ac:dyDescent="0.25">
      <c r="D83" s="6"/>
      <c r="H83" s="87"/>
      <c r="I83" s="3"/>
      <c r="J83" s="161"/>
      <c r="K83" s="3"/>
      <c r="L83" s="3"/>
      <c r="Q83" s="80"/>
      <c r="R83" s="80"/>
      <c r="S83" s="80"/>
      <c r="T83" s="80"/>
    </row>
    <row r="84" spans="2:20" ht="15.75" x14ac:dyDescent="0.25">
      <c r="D84" s="6"/>
      <c r="E84" s="2"/>
      <c r="H84" s="87"/>
      <c r="I84" s="3"/>
      <c r="J84" s="161"/>
      <c r="K84" s="3"/>
      <c r="L84" s="3"/>
      <c r="Q84" s="80"/>
      <c r="R84" s="80"/>
      <c r="S84" s="80"/>
      <c r="T84" s="80"/>
    </row>
    <row r="85" spans="2:20" x14ac:dyDescent="0.2">
      <c r="C85" s="81"/>
      <c r="H85" s="87"/>
      <c r="I85" s="3"/>
      <c r="J85" s="161"/>
      <c r="K85" s="3"/>
      <c r="L85" s="3"/>
      <c r="Q85" s="80"/>
      <c r="R85" s="80"/>
      <c r="S85" s="80"/>
      <c r="T85" s="80"/>
    </row>
    <row r="86" spans="2:20" x14ac:dyDescent="0.2">
      <c r="D86" s="8"/>
      <c r="H86" s="87"/>
      <c r="I86" s="3"/>
      <c r="J86" s="161"/>
      <c r="K86" s="3"/>
      <c r="L86" s="3"/>
      <c r="Q86" s="80"/>
      <c r="R86" s="80"/>
      <c r="S86" s="80"/>
      <c r="T86" s="80"/>
    </row>
    <row r="87" spans="2:20" x14ac:dyDescent="0.2">
      <c r="H87" s="87"/>
      <c r="I87" s="3"/>
      <c r="J87" s="161"/>
      <c r="K87" s="3"/>
      <c r="L87" s="3"/>
      <c r="P87" s="80"/>
      <c r="Q87" s="80"/>
    </row>
    <row r="88" spans="2:20" x14ac:dyDescent="0.2">
      <c r="H88" s="87"/>
      <c r="I88" s="3"/>
      <c r="J88" s="161"/>
      <c r="K88" s="3"/>
      <c r="L88" s="3"/>
      <c r="P88" s="80"/>
      <c r="Q88" s="80"/>
    </row>
    <row r="89" spans="2:20" x14ac:dyDescent="0.2">
      <c r="H89" s="87"/>
      <c r="I89" s="3"/>
      <c r="J89" s="161"/>
      <c r="K89" s="3"/>
      <c r="L89" s="3"/>
      <c r="P89" s="80"/>
      <c r="Q89" s="80"/>
    </row>
    <row r="90" spans="2:20" x14ac:dyDescent="0.2">
      <c r="H90" s="87"/>
      <c r="I90" s="3"/>
      <c r="J90" s="161"/>
      <c r="K90" s="3"/>
      <c r="L90" s="3"/>
      <c r="P90" s="80"/>
      <c r="Q90" s="80"/>
    </row>
    <row r="91" spans="2:20" x14ac:dyDescent="0.2">
      <c r="H91" s="87"/>
      <c r="I91" s="3"/>
      <c r="J91" s="161"/>
      <c r="K91" s="3"/>
      <c r="L91" s="3"/>
      <c r="P91" s="80"/>
      <c r="Q91" s="80"/>
    </row>
    <row r="92" spans="2:20" x14ac:dyDescent="0.2">
      <c r="H92" s="87"/>
      <c r="I92" s="3"/>
      <c r="J92" s="161"/>
      <c r="K92" s="3"/>
      <c r="L92" s="3"/>
      <c r="Q92" s="2"/>
    </row>
    <row r="93" spans="2:20" x14ac:dyDescent="0.2">
      <c r="H93" s="87"/>
      <c r="I93" s="3"/>
      <c r="J93" s="161"/>
      <c r="K93" s="3"/>
      <c r="L93" s="3"/>
      <c r="Q93" s="2"/>
    </row>
    <row r="94" spans="2:20" x14ac:dyDescent="0.2">
      <c r="H94" s="87"/>
      <c r="I94" s="3"/>
      <c r="J94" s="161"/>
      <c r="K94" s="3"/>
      <c r="L94" s="3"/>
      <c r="Q94" s="2"/>
    </row>
    <row r="95" spans="2:20" x14ac:dyDescent="0.2">
      <c r="H95" s="87"/>
      <c r="I95" s="3"/>
      <c r="J95" s="161"/>
      <c r="K95" s="3"/>
      <c r="L95" s="3"/>
      <c r="Q95" s="2"/>
    </row>
    <row r="96" spans="2:20" x14ac:dyDescent="0.2">
      <c r="H96" s="87"/>
      <c r="I96" s="3"/>
      <c r="J96" s="161"/>
      <c r="K96" s="3"/>
      <c r="L96" s="3"/>
      <c r="Q96" s="2"/>
    </row>
    <row r="97" spans="8:17" x14ac:dyDescent="0.2">
      <c r="H97" s="87"/>
      <c r="I97" s="3"/>
      <c r="J97" s="161"/>
      <c r="K97" s="3"/>
      <c r="L97" s="3"/>
      <c r="Q97" s="2"/>
    </row>
    <row r="98" spans="8:17" x14ac:dyDescent="0.2">
      <c r="H98" s="87"/>
      <c r="I98" s="3"/>
      <c r="J98" s="161"/>
      <c r="K98" s="3"/>
      <c r="L98" s="3"/>
      <c r="Q98" s="2"/>
    </row>
    <row r="99" spans="8:17" x14ac:dyDescent="0.2">
      <c r="H99" s="87"/>
      <c r="I99" s="3"/>
      <c r="J99" s="161"/>
      <c r="K99" s="3"/>
      <c r="L99" s="3"/>
      <c r="Q99" s="2"/>
    </row>
    <row r="100" spans="8:17" x14ac:dyDescent="0.2">
      <c r="H100" s="87"/>
      <c r="I100" s="3"/>
      <c r="J100" s="161"/>
      <c r="K100" s="3"/>
      <c r="L100" s="3"/>
      <c r="Q100" s="2"/>
    </row>
    <row r="101" spans="8:17" x14ac:dyDescent="0.2">
      <c r="H101" s="87"/>
      <c r="I101" s="3"/>
      <c r="J101" s="161"/>
      <c r="K101" s="3"/>
      <c r="L101" s="3"/>
      <c r="Q101" s="2"/>
    </row>
    <row r="102" spans="8:17" x14ac:dyDescent="0.2">
      <c r="H102" s="87"/>
      <c r="I102" s="3"/>
      <c r="J102" s="161"/>
      <c r="K102" s="3"/>
      <c r="L102" s="3"/>
      <c r="Q102" s="2"/>
    </row>
    <row r="103" spans="8:17" x14ac:dyDescent="0.2">
      <c r="H103" s="87"/>
      <c r="I103" s="3"/>
      <c r="J103" s="161"/>
      <c r="K103" s="3"/>
      <c r="L103" s="3"/>
      <c r="Q103" s="2"/>
    </row>
    <row r="104" spans="8:17" x14ac:dyDescent="0.2">
      <c r="H104" s="87"/>
      <c r="I104" s="3"/>
      <c r="J104" s="161"/>
      <c r="K104" s="3"/>
      <c r="L104" s="3"/>
      <c r="Q104" s="2"/>
    </row>
    <row r="105" spans="8:17" x14ac:dyDescent="0.2">
      <c r="H105" s="87"/>
      <c r="I105" s="3"/>
      <c r="J105" s="161"/>
      <c r="K105" s="3"/>
      <c r="L105" s="3"/>
      <c r="Q105" s="2"/>
    </row>
    <row r="106" spans="8:17" x14ac:dyDescent="0.2">
      <c r="H106" s="87"/>
      <c r="I106" s="3"/>
      <c r="J106" s="161"/>
      <c r="K106" s="3"/>
      <c r="L106" s="3"/>
    </row>
    <row r="107" spans="8:17" x14ac:dyDescent="0.2">
      <c r="H107" s="87"/>
      <c r="I107" s="3"/>
      <c r="J107" s="161"/>
      <c r="K107" s="3"/>
      <c r="L107" s="3"/>
    </row>
    <row r="108" spans="8:17" x14ac:dyDescent="0.2">
      <c r="H108" s="87"/>
      <c r="I108" s="3"/>
      <c r="J108" s="161"/>
      <c r="K108" s="3"/>
      <c r="L108" s="3"/>
    </row>
    <row r="109" spans="8:17" x14ac:dyDescent="0.2">
      <c r="H109" s="87"/>
      <c r="I109" s="3"/>
      <c r="J109" s="161"/>
      <c r="K109" s="3"/>
      <c r="L109" s="3"/>
    </row>
    <row r="110" spans="8:17" x14ac:dyDescent="0.2">
      <c r="H110" s="87"/>
      <c r="I110" s="3"/>
      <c r="J110" s="161"/>
      <c r="K110" s="3"/>
      <c r="L110" s="3"/>
    </row>
    <row r="111" spans="8:17" x14ac:dyDescent="0.2">
      <c r="H111" s="87"/>
      <c r="I111" s="3"/>
      <c r="J111" s="161"/>
      <c r="K111" s="3"/>
      <c r="L111" s="3"/>
    </row>
    <row r="112" spans="8:17" x14ac:dyDescent="0.2">
      <c r="H112" s="87"/>
      <c r="I112" s="3"/>
      <c r="J112" s="161"/>
      <c r="K112" s="3"/>
      <c r="L112" s="3"/>
    </row>
    <row r="113" spans="8:12" x14ac:dyDescent="0.2">
      <c r="H113" s="87"/>
      <c r="I113" s="3"/>
      <c r="J113" s="161"/>
      <c r="K113" s="3"/>
      <c r="L113" s="3"/>
    </row>
    <row r="114" spans="8:12" x14ac:dyDescent="0.2">
      <c r="H114" s="87"/>
      <c r="I114" s="3"/>
      <c r="J114" s="161"/>
      <c r="K114" s="3"/>
      <c r="L114" s="3"/>
    </row>
    <row r="115" spans="8:12" x14ac:dyDescent="0.2">
      <c r="H115" s="87"/>
      <c r="I115" s="3"/>
      <c r="J115" s="161"/>
      <c r="K115" s="3"/>
      <c r="L115" s="3"/>
    </row>
    <row r="116" spans="8:12" x14ac:dyDescent="0.2">
      <c r="H116" s="87"/>
      <c r="I116" s="3"/>
      <c r="J116" s="161"/>
      <c r="K116" s="3"/>
      <c r="L116" s="3"/>
    </row>
    <row r="117" spans="8:12" x14ac:dyDescent="0.2">
      <c r="H117" s="87"/>
      <c r="I117" s="3"/>
      <c r="J117" s="161"/>
      <c r="K117" s="3"/>
      <c r="L117" s="3"/>
    </row>
    <row r="118" spans="8:12" x14ac:dyDescent="0.2">
      <c r="H118" s="87"/>
      <c r="I118" s="3"/>
      <c r="J118" s="161"/>
      <c r="K118" s="3"/>
      <c r="L118" s="3"/>
    </row>
    <row r="119" spans="8:12" x14ac:dyDescent="0.2">
      <c r="H119" s="87"/>
      <c r="I119" s="3"/>
      <c r="J119" s="161"/>
      <c r="K119" s="3"/>
      <c r="L119" s="3"/>
    </row>
    <row r="120" spans="8:12" x14ac:dyDescent="0.2">
      <c r="H120" s="87"/>
      <c r="I120" s="3"/>
      <c r="J120" s="161"/>
      <c r="K120" s="3"/>
      <c r="L120" s="3"/>
    </row>
    <row r="121" spans="8:12" x14ac:dyDescent="0.2">
      <c r="H121" s="87"/>
      <c r="I121" s="3"/>
      <c r="J121" s="161"/>
      <c r="K121" s="3"/>
      <c r="L121" s="3"/>
    </row>
    <row r="122" spans="8:12" x14ac:dyDescent="0.2">
      <c r="H122" s="87"/>
      <c r="I122" s="3"/>
      <c r="J122" s="161"/>
      <c r="K122" s="3"/>
      <c r="L122" s="3"/>
    </row>
    <row r="123" spans="8:12" x14ac:dyDescent="0.2">
      <c r="H123" s="87"/>
      <c r="I123" s="3"/>
      <c r="J123" s="161"/>
      <c r="K123" s="3"/>
      <c r="L123" s="3"/>
    </row>
    <row r="124" spans="8:12" x14ac:dyDescent="0.2">
      <c r="H124" s="87"/>
      <c r="I124" s="3"/>
      <c r="J124" s="161"/>
      <c r="K124" s="3"/>
      <c r="L124" s="3"/>
    </row>
    <row r="125" spans="8:12" x14ac:dyDescent="0.2">
      <c r="H125" s="87"/>
      <c r="I125" s="3"/>
      <c r="J125" s="161"/>
      <c r="K125" s="3"/>
      <c r="L125" s="3"/>
    </row>
    <row r="126" spans="8:12" x14ac:dyDescent="0.2">
      <c r="H126" s="87"/>
      <c r="I126" s="3"/>
      <c r="J126" s="161"/>
      <c r="K126" s="3"/>
      <c r="L126" s="3"/>
    </row>
    <row r="127" spans="8:12" x14ac:dyDescent="0.2">
      <c r="H127" s="87"/>
      <c r="I127" s="3"/>
      <c r="J127" s="161"/>
      <c r="K127" s="3"/>
      <c r="L127" s="3"/>
    </row>
    <row r="128" spans="8:12" x14ac:dyDescent="0.2">
      <c r="H128" s="87"/>
      <c r="I128" s="3"/>
      <c r="J128" s="161"/>
      <c r="K128" s="3"/>
      <c r="L128" s="3"/>
    </row>
    <row r="129" spans="8:12" x14ac:dyDescent="0.2">
      <c r="H129" s="87"/>
      <c r="I129" s="3"/>
      <c r="J129" s="161"/>
      <c r="K129" s="3"/>
      <c r="L129" s="3"/>
    </row>
    <row r="130" spans="8:12" x14ac:dyDescent="0.2">
      <c r="H130" s="87"/>
      <c r="I130" s="3"/>
      <c r="J130" s="161"/>
      <c r="K130" s="3"/>
      <c r="L130" s="3"/>
    </row>
    <row r="131" spans="8:12" x14ac:dyDescent="0.2">
      <c r="H131" s="87"/>
      <c r="I131" s="3"/>
      <c r="J131" s="161"/>
      <c r="K131" s="3"/>
      <c r="L131" s="3"/>
    </row>
    <row r="132" spans="8:12" x14ac:dyDescent="0.2">
      <c r="H132" s="87"/>
      <c r="I132" s="3"/>
      <c r="J132" s="161"/>
      <c r="K132" s="3"/>
      <c r="L132" s="3"/>
    </row>
    <row r="133" spans="8:12" x14ac:dyDescent="0.2">
      <c r="H133" s="87"/>
      <c r="I133" s="3"/>
      <c r="J133" s="161"/>
      <c r="K133" s="3"/>
      <c r="L133" s="3"/>
    </row>
    <row r="134" spans="8:12" x14ac:dyDescent="0.2">
      <c r="H134" s="87"/>
      <c r="I134" s="3"/>
      <c r="J134" s="161"/>
      <c r="K134" s="3"/>
      <c r="L134" s="3"/>
    </row>
    <row r="135" spans="8:12" x14ac:dyDescent="0.2">
      <c r="H135" s="87"/>
      <c r="I135" s="3"/>
      <c r="J135" s="161"/>
      <c r="K135" s="3"/>
      <c r="L135" s="3"/>
    </row>
    <row r="136" spans="8:12" x14ac:dyDescent="0.2">
      <c r="H136" s="87"/>
      <c r="I136" s="3"/>
      <c r="J136" s="161"/>
      <c r="K136" s="3"/>
      <c r="L136" s="3"/>
    </row>
    <row r="137" spans="8:12" x14ac:dyDescent="0.2">
      <c r="H137" s="87"/>
      <c r="I137" s="3"/>
      <c r="J137" s="161"/>
      <c r="K137" s="3"/>
      <c r="L137" s="3"/>
    </row>
    <row r="138" spans="8:12" x14ac:dyDescent="0.2">
      <c r="H138" s="87"/>
      <c r="I138" s="3"/>
      <c r="J138" s="161"/>
      <c r="K138" s="3"/>
      <c r="L138" s="3"/>
    </row>
    <row r="139" spans="8:12" x14ac:dyDescent="0.2">
      <c r="H139" s="87"/>
      <c r="I139" s="3"/>
      <c r="J139" s="161"/>
      <c r="K139" s="3"/>
      <c r="L139" s="3"/>
    </row>
    <row r="140" spans="8:12" x14ac:dyDescent="0.2">
      <c r="H140" s="87"/>
      <c r="I140" s="3"/>
      <c r="J140" s="161"/>
      <c r="K140" s="3"/>
      <c r="L140" s="3"/>
    </row>
    <row r="141" spans="8:12" x14ac:dyDescent="0.2">
      <c r="H141" s="87"/>
      <c r="I141" s="3"/>
      <c r="J141" s="161"/>
      <c r="K141" s="3"/>
      <c r="L141" s="3"/>
    </row>
    <row r="142" spans="8:12" x14ac:dyDescent="0.2">
      <c r="H142" s="87"/>
      <c r="I142" s="3"/>
      <c r="J142" s="161"/>
      <c r="K142" s="3"/>
      <c r="L142" s="3"/>
    </row>
    <row r="143" spans="8:12" x14ac:dyDescent="0.2">
      <c r="H143" s="87"/>
      <c r="I143" s="3"/>
      <c r="J143" s="161"/>
      <c r="K143" s="3"/>
      <c r="L143" s="3"/>
    </row>
    <row r="144" spans="8:12" x14ac:dyDescent="0.2">
      <c r="H144" s="87"/>
      <c r="I144" s="3"/>
      <c r="J144" s="161"/>
      <c r="K144" s="3"/>
      <c r="L144" s="3"/>
    </row>
    <row r="145" spans="8:12" x14ac:dyDescent="0.2">
      <c r="H145" s="87"/>
      <c r="I145" s="3"/>
      <c r="J145" s="161"/>
      <c r="K145" s="3"/>
      <c r="L145" s="3"/>
    </row>
    <row r="146" spans="8:12" x14ac:dyDescent="0.2">
      <c r="H146" s="87"/>
      <c r="I146" s="3"/>
      <c r="J146" s="161"/>
      <c r="K146" s="3"/>
      <c r="L146" s="3"/>
    </row>
    <row r="147" spans="8:12" x14ac:dyDescent="0.2">
      <c r="H147" s="87"/>
      <c r="I147" s="3"/>
      <c r="J147" s="161"/>
      <c r="K147" s="3"/>
      <c r="L147" s="3"/>
    </row>
    <row r="148" spans="8:12" x14ac:dyDescent="0.2">
      <c r="H148" s="87"/>
      <c r="I148" s="3"/>
      <c r="J148" s="161"/>
      <c r="K148" s="3"/>
      <c r="L148" s="3"/>
    </row>
    <row r="149" spans="8:12" x14ac:dyDescent="0.2">
      <c r="H149" s="87"/>
      <c r="I149" s="3"/>
      <c r="J149" s="161"/>
      <c r="K149" s="3"/>
      <c r="L149" s="3"/>
    </row>
    <row r="150" spans="8:12" x14ac:dyDescent="0.2">
      <c r="H150" s="87"/>
      <c r="I150" s="3"/>
      <c r="J150" s="161"/>
      <c r="K150" s="3"/>
      <c r="L150" s="3"/>
    </row>
    <row r="151" spans="8:12" x14ac:dyDescent="0.2">
      <c r="H151" s="87"/>
      <c r="I151" s="3"/>
      <c r="J151" s="161"/>
      <c r="K151" s="3"/>
      <c r="L151" s="3"/>
    </row>
    <row r="152" spans="8:12" x14ac:dyDescent="0.2">
      <c r="H152" s="87"/>
      <c r="I152" s="3"/>
      <c r="J152" s="161"/>
      <c r="K152" s="3"/>
      <c r="L152" s="3"/>
    </row>
    <row r="153" spans="8:12" x14ac:dyDescent="0.2">
      <c r="H153" s="87"/>
      <c r="I153" s="3"/>
      <c r="J153" s="161"/>
      <c r="K153" s="3"/>
      <c r="L153" s="3"/>
    </row>
    <row r="154" spans="8:12" x14ac:dyDescent="0.2">
      <c r="H154" s="87"/>
      <c r="I154" s="3"/>
      <c r="J154" s="161"/>
      <c r="K154" s="3"/>
      <c r="L154" s="3"/>
    </row>
    <row r="155" spans="8:12" x14ac:dyDescent="0.2">
      <c r="H155" s="87"/>
      <c r="I155" s="3"/>
      <c r="J155" s="161"/>
      <c r="K155" s="3"/>
      <c r="L155" s="3"/>
    </row>
    <row r="156" spans="8:12" x14ac:dyDescent="0.2">
      <c r="H156" s="87"/>
      <c r="I156" s="3"/>
      <c r="J156" s="161"/>
      <c r="K156" s="3"/>
      <c r="L156" s="3"/>
    </row>
    <row r="157" spans="8:12" x14ac:dyDescent="0.2">
      <c r="H157" s="87"/>
      <c r="I157" s="3"/>
      <c r="J157" s="161"/>
      <c r="K157" s="3"/>
      <c r="L157" s="3"/>
    </row>
    <row r="158" spans="8:12" x14ac:dyDescent="0.2">
      <c r="H158" s="87"/>
      <c r="I158" s="3"/>
      <c r="J158" s="161"/>
      <c r="K158" s="3"/>
      <c r="L158" s="3"/>
    </row>
    <row r="159" spans="8:12" x14ac:dyDescent="0.2">
      <c r="H159" s="87"/>
      <c r="I159" s="3"/>
      <c r="J159" s="161"/>
      <c r="K159" s="3"/>
      <c r="L159" s="3"/>
    </row>
    <row r="160" spans="8:12" x14ac:dyDescent="0.2">
      <c r="H160" s="87"/>
      <c r="I160" s="3"/>
      <c r="J160" s="161"/>
      <c r="K160" s="3"/>
      <c r="L160" s="3"/>
    </row>
    <row r="161" spans="8:12" x14ac:dyDescent="0.2">
      <c r="H161" s="87"/>
      <c r="I161" s="3"/>
      <c r="J161" s="161"/>
      <c r="K161" s="3"/>
      <c r="L161" s="3"/>
    </row>
    <row r="162" spans="8:12" x14ac:dyDescent="0.2">
      <c r="H162" s="87"/>
      <c r="I162" s="3"/>
      <c r="J162" s="161"/>
      <c r="K162" s="3"/>
      <c r="L162" s="3"/>
    </row>
    <row r="163" spans="8:12" x14ac:dyDescent="0.2">
      <c r="H163" s="87"/>
      <c r="I163" s="3"/>
      <c r="J163" s="161"/>
      <c r="K163" s="3"/>
      <c r="L163" s="3"/>
    </row>
    <row r="164" spans="8:12" x14ac:dyDescent="0.2">
      <c r="H164" s="87"/>
      <c r="I164" s="3"/>
      <c r="J164" s="161"/>
      <c r="K164" s="3"/>
      <c r="L164" s="3"/>
    </row>
    <row r="165" spans="8:12" x14ac:dyDescent="0.2">
      <c r="H165" s="87"/>
      <c r="I165" s="3"/>
      <c r="J165" s="161"/>
      <c r="K165" s="3"/>
      <c r="L165" s="3"/>
    </row>
    <row r="166" spans="8:12" x14ac:dyDescent="0.2">
      <c r="H166" s="87"/>
      <c r="I166" s="3"/>
      <c r="J166" s="161"/>
      <c r="K166" s="3"/>
      <c r="L166" s="3"/>
    </row>
    <row r="167" spans="8:12" x14ac:dyDescent="0.2">
      <c r="H167" s="87"/>
      <c r="I167" s="3"/>
      <c r="J167" s="3"/>
      <c r="K167" s="3"/>
      <c r="L167" s="3"/>
    </row>
    <row r="168" spans="8:12" x14ac:dyDescent="0.2">
      <c r="H168" s="87"/>
      <c r="I168" s="3"/>
      <c r="J168" s="3"/>
      <c r="K168" s="3"/>
      <c r="L168" s="3"/>
    </row>
    <row r="169" spans="8:12" x14ac:dyDescent="0.2">
      <c r="H169" s="87"/>
      <c r="I169" s="3"/>
      <c r="J169" s="3"/>
      <c r="K169" s="3"/>
      <c r="L169" s="3"/>
    </row>
    <row r="170" spans="8:12" x14ac:dyDescent="0.2">
      <c r="H170" s="87"/>
      <c r="I170" s="3"/>
      <c r="J170" s="3"/>
      <c r="K170" s="3"/>
      <c r="L170" s="3"/>
    </row>
    <row r="171" spans="8:12" x14ac:dyDescent="0.2">
      <c r="H171" s="87"/>
      <c r="I171" s="3"/>
      <c r="J171" s="3"/>
      <c r="K171" s="3"/>
      <c r="L171" s="3"/>
    </row>
    <row r="172" spans="8:12" x14ac:dyDescent="0.2">
      <c r="H172" s="87"/>
      <c r="I172" s="3"/>
      <c r="J172" s="3"/>
      <c r="K172" s="3"/>
      <c r="L172" s="3"/>
    </row>
    <row r="173" spans="8:12" x14ac:dyDescent="0.2">
      <c r="H173" s="87"/>
      <c r="I173" s="3"/>
      <c r="J173" s="3"/>
      <c r="K173" s="3"/>
      <c r="L173" s="3"/>
    </row>
    <row r="174" spans="8:12" x14ac:dyDescent="0.2">
      <c r="H174" s="87"/>
      <c r="I174" s="3"/>
      <c r="J174" s="3"/>
      <c r="K174" s="3"/>
      <c r="L174" s="3"/>
    </row>
    <row r="175" spans="8:12" x14ac:dyDescent="0.2">
      <c r="H175" s="87"/>
      <c r="I175" s="3"/>
      <c r="J175" s="3"/>
      <c r="K175" s="3"/>
      <c r="L175" s="3"/>
    </row>
    <row r="176" spans="8:12" x14ac:dyDescent="0.2">
      <c r="H176" s="87"/>
      <c r="I176" s="3"/>
      <c r="J176" s="3"/>
      <c r="K176" s="3"/>
      <c r="L176" s="3"/>
    </row>
    <row r="177" spans="8:12" x14ac:dyDescent="0.2">
      <c r="H177" s="87"/>
      <c r="I177" s="3"/>
      <c r="J177" s="3"/>
      <c r="K177" s="3"/>
      <c r="L177" s="3"/>
    </row>
    <row r="178" spans="8:12" x14ac:dyDescent="0.2">
      <c r="H178" s="87"/>
      <c r="I178" s="3"/>
      <c r="J178" s="3"/>
      <c r="K178" s="3"/>
      <c r="L178" s="3"/>
    </row>
    <row r="179" spans="8:12" x14ac:dyDescent="0.2">
      <c r="H179" s="87"/>
      <c r="I179" s="3"/>
      <c r="J179" s="3"/>
      <c r="K179" s="3"/>
      <c r="L179" s="3"/>
    </row>
    <row r="180" spans="8:12" x14ac:dyDescent="0.2">
      <c r="H180" s="87"/>
      <c r="I180" s="3"/>
      <c r="J180" s="3"/>
      <c r="K180" s="3"/>
      <c r="L180" s="3"/>
    </row>
    <row r="181" spans="8:12" x14ac:dyDescent="0.2">
      <c r="H181" s="87"/>
      <c r="I181" s="3"/>
      <c r="J181" s="3"/>
      <c r="K181" s="3"/>
      <c r="L181" s="3"/>
    </row>
    <row r="182" spans="8:12" x14ac:dyDescent="0.2">
      <c r="H182" s="87"/>
      <c r="I182" s="3"/>
      <c r="J182" s="3"/>
      <c r="K182" s="3"/>
      <c r="L182" s="3"/>
    </row>
    <row r="183" spans="8:12" x14ac:dyDescent="0.2">
      <c r="H183" s="87"/>
      <c r="I183" s="3"/>
      <c r="J183" s="3"/>
      <c r="K183" s="3"/>
      <c r="L183" s="3"/>
    </row>
    <row r="184" spans="8:12" x14ac:dyDescent="0.2">
      <c r="H184" s="87"/>
      <c r="I184" s="3"/>
      <c r="J184" s="3"/>
      <c r="K184" s="3"/>
      <c r="L184" s="3"/>
    </row>
    <row r="185" spans="8:12" x14ac:dyDescent="0.2">
      <c r="H185" s="87"/>
      <c r="I185" s="3"/>
      <c r="J185" s="3"/>
      <c r="K185" s="3"/>
      <c r="L185" s="3"/>
    </row>
    <row r="186" spans="8:12" x14ac:dyDescent="0.2">
      <c r="H186" s="87"/>
      <c r="I186" s="3"/>
      <c r="J186" s="3"/>
      <c r="K186" s="3"/>
      <c r="L186" s="3"/>
    </row>
    <row r="187" spans="8:12" x14ac:dyDescent="0.2">
      <c r="H187" s="87"/>
      <c r="I187" s="3"/>
      <c r="J187" s="3"/>
      <c r="K187" s="3"/>
      <c r="L187" s="3"/>
    </row>
    <row r="188" spans="8:12" x14ac:dyDescent="0.2">
      <c r="H188" s="87"/>
      <c r="I188" s="3"/>
      <c r="J188" s="3"/>
      <c r="K188" s="3"/>
      <c r="L188" s="3"/>
    </row>
    <row r="189" spans="8:12" x14ac:dyDescent="0.2">
      <c r="H189" s="87"/>
      <c r="I189" s="3"/>
      <c r="J189" s="3"/>
      <c r="K189" s="3"/>
      <c r="L189" s="3"/>
    </row>
    <row r="190" spans="8:12" x14ac:dyDescent="0.2">
      <c r="H190" s="87"/>
      <c r="I190" s="3"/>
      <c r="J190" s="3"/>
      <c r="K190" s="3"/>
      <c r="L190" s="3"/>
    </row>
    <row r="191" spans="8:12" x14ac:dyDescent="0.2">
      <c r="H191" s="87"/>
      <c r="I191" s="3"/>
      <c r="J191" s="3"/>
      <c r="K191" s="3"/>
      <c r="L191" s="3"/>
    </row>
    <row r="192" spans="8:12" x14ac:dyDescent="0.2">
      <c r="H192" s="87"/>
      <c r="I192" s="3"/>
      <c r="J192" s="3"/>
      <c r="K192" s="3"/>
      <c r="L192" s="3"/>
    </row>
    <row r="193" spans="8:12" x14ac:dyDescent="0.2">
      <c r="H193" s="87"/>
      <c r="I193" s="3"/>
      <c r="J193" s="3"/>
      <c r="K193" s="3"/>
      <c r="L193" s="3"/>
    </row>
    <row r="194" spans="8:12" x14ac:dyDescent="0.2">
      <c r="H194" s="87"/>
      <c r="I194" s="3"/>
      <c r="J194" s="3"/>
      <c r="K194" s="3"/>
      <c r="L194" s="3"/>
    </row>
    <row r="195" spans="8:12" x14ac:dyDescent="0.2">
      <c r="H195" s="87"/>
      <c r="I195" s="3"/>
      <c r="J195" s="3"/>
      <c r="K195" s="3"/>
      <c r="L195" s="3"/>
    </row>
    <row r="196" spans="8:12" x14ac:dyDescent="0.2">
      <c r="H196" s="87"/>
      <c r="I196" s="3"/>
      <c r="J196" s="3"/>
      <c r="K196" s="3"/>
      <c r="L196" s="3"/>
    </row>
    <row r="197" spans="8:12" x14ac:dyDescent="0.2">
      <c r="H197" s="87"/>
      <c r="I197" s="3"/>
      <c r="J197" s="3"/>
      <c r="K197" s="3"/>
      <c r="L197" s="3"/>
    </row>
    <row r="198" spans="8:12" x14ac:dyDescent="0.2">
      <c r="H198" s="87"/>
      <c r="I198" s="3"/>
      <c r="J198" s="3"/>
      <c r="K198" s="3"/>
      <c r="L198" s="3"/>
    </row>
    <row r="199" spans="8:12" x14ac:dyDescent="0.2">
      <c r="H199" s="87"/>
      <c r="I199" s="3"/>
      <c r="J199" s="3"/>
      <c r="K199" s="3"/>
      <c r="L199" s="3"/>
    </row>
    <row r="200" spans="8:12" x14ac:dyDescent="0.2">
      <c r="H200" s="87"/>
      <c r="I200" s="3"/>
      <c r="J200" s="3"/>
      <c r="K200" s="3"/>
      <c r="L200" s="3"/>
    </row>
    <row r="201" spans="8:12" x14ac:dyDescent="0.2">
      <c r="H201" s="87"/>
      <c r="I201" s="3"/>
      <c r="J201" s="3"/>
      <c r="K201" s="3"/>
      <c r="L201" s="3"/>
    </row>
    <row r="202" spans="8:12" x14ac:dyDescent="0.2">
      <c r="H202" s="87"/>
      <c r="I202" s="3"/>
      <c r="J202" s="3"/>
      <c r="K202" s="3"/>
      <c r="L202" s="3"/>
    </row>
    <row r="203" spans="8:12" x14ac:dyDescent="0.2">
      <c r="H203" s="87"/>
      <c r="I203" s="3"/>
      <c r="J203" s="3"/>
      <c r="K203" s="3"/>
      <c r="L203" s="3"/>
    </row>
    <row r="204" spans="8:12" x14ac:dyDescent="0.2">
      <c r="H204" s="87"/>
      <c r="I204" s="3"/>
      <c r="J204" s="3"/>
      <c r="K204" s="3"/>
      <c r="L204" s="3"/>
    </row>
    <row r="205" spans="8:12" x14ac:dyDescent="0.2">
      <c r="H205" s="87"/>
      <c r="I205" s="3"/>
      <c r="J205" s="3"/>
      <c r="K205" s="3"/>
      <c r="L205" s="3"/>
    </row>
    <row r="206" spans="8:12" x14ac:dyDescent="0.2">
      <c r="H206" s="87"/>
      <c r="I206" s="3"/>
      <c r="J206" s="3"/>
      <c r="K206" s="3"/>
      <c r="L206" s="3"/>
    </row>
    <row r="207" spans="8:12" x14ac:dyDescent="0.2">
      <c r="H207" s="87"/>
      <c r="I207" s="3"/>
      <c r="J207" s="3"/>
      <c r="K207" s="3"/>
      <c r="L207" s="3"/>
    </row>
    <row r="208" spans="8:12" x14ac:dyDescent="0.2">
      <c r="H208" s="87"/>
      <c r="I208" s="3"/>
      <c r="J208" s="3"/>
      <c r="K208" s="3"/>
      <c r="L208" s="3"/>
    </row>
    <row r="209" spans="8:12" x14ac:dyDescent="0.2">
      <c r="H209" s="87"/>
      <c r="I209" s="3"/>
      <c r="J209" s="3"/>
      <c r="K209" s="3"/>
      <c r="L209" s="3"/>
    </row>
    <row r="210" spans="8:12" x14ac:dyDescent="0.2">
      <c r="H210" s="87"/>
      <c r="I210" s="3"/>
      <c r="J210" s="3"/>
      <c r="K210" s="3"/>
      <c r="L210" s="3"/>
    </row>
    <row r="211" spans="8:12" x14ac:dyDescent="0.2">
      <c r="H211" s="87"/>
      <c r="I211" s="3"/>
      <c r="J211" s="3"/>
      <c r="K211" s="3"/>
      <c r="L211" s="3"/>
    </row>
    <row r="212" spans="8:12" x14ac:dyDescent="0.2">
      <c r="H212" s="87"/>
      <c r="I212" s="3"/>
      <c r="J212" s="3"/>
      <c r="K212" s="3"/>
      <c r="L212" s="3"/>
    </row>
    <row r="213" spans="8:12" x14ac:dyDescent="0.2">
      <c r="H213" s="87"/>
      <c r="I213" s="3"/>
      <c r="J213" s="3"/>
      <c r="K213" s="3"/>
      <c r="L213" s="3"/>
    </row>
    <row r="214" spans="8:12" x14ac:dyDescent="0.2">
      <c r="H214" s="87"/>
      <c r="I214" s="3"/>
      <c r="J214" s="3"/>
      <c r="K214" s="3"/>
      <c r="L214" s="3"/>
    </row>
    <row r="215" spans="8:12" x14ac:dyDescent="0.2">
      <c r="H215" s="87"/>
      <c r="I215" s="3"/>
      <c r="J215" s="2"/>
      <c r="K215" s="8"/>
    </row>
    <row r="216" spans="8:12" x14ac:dyDescent="0.2">
      <c r="H216" s="87"/>
      <c r="I216" s="3"/>
      <c r="J216" s="2"/>
      <c r="K216" s="8"/>
    </row>
    <row r="217" spans="8:12" x14ac:dyDescent="0.2">
      <c r="H217" s="87"/>
      <c r="I217" s="3"/>
      <c r="J217" s="2"/>
      <c r="K217" s="8"/>
    </row>
    <row r="218" spans="8:12" x14ac:dyDescent="0.2">
      <c r="H218" s="87"/>
      <c r="I218" s="3"/>
      <c r="J218" s="2"/>
      <c r="K218" s="8"/>
    </row>
    <row r="219" spans="8:12" x14ac:dyDescent="0.2">
      <c r="H219" s="87"/>
      <c r="I219" s="3"/>
      <c r="J219" s="2"/>
      <c r="K219" s="8"/>
    </row>
    <row r="220" spans="8:12" x14ac:dyDescent="0.2">
      <c r="H220" s="87"/>
      <c r="I220" s="3"/>
      <c r="J220" s="2"/>
      <c r="K220" s="8"/>
    </row>
    <row r="221" spans="8:12" x14ac:dyDescent="0.2">
      <c r="H221" s="87"/>
      <c r="I221" s="3"/>
      <c r="J221" s="2"/>
      <c r="K221" s="8"/>
    </row>
    <row r="222" spans="8:12" x14ac:dyDescent="0.2">
      <c r="H222" s="87"/>
      <c r="I222" s="3"/>
      <c r="J222" s="2"/>
      <c r="K222" s="8"/>
    </row>
    <row r="223" spans="8:12" x14ac:dyDescent="0.2">
      <c r="H223" s="87"/>
      <c r="I223" s="3"/>
      <c r="J223" s="2"/>
      <c r="K223" s="8"/>
    </row>
    <row r="224" spans="8:12" x14ac:dyDescent="0.2">
      <c r="H224" s="87"/>
      <c r="I224" s="3"/>
      <c r="J224" s="2"/>
      <c r="K224" s="8"/>
    </row>
    <row r="225" spans="8:11" x14ac:dyDescent="0.2">
      <c r="H225" s="87"/>
      <c r="I225" s="3"/>
      <c r="J225" s="2"/>
      <c r="K225" s="8"/>
    </row>
    <row r="226" spans="8:11" x14ac:dyDescent="0.2">
      <c r="H226" s="87"/>
      <c r="I226" s="3"/>
      <c r="J226" s="2"/>
      <c r="K226" s="8"/>
    </row>
    <row r="227" spans="8:11" x14ac:dyDescent="0.2">
      <c r="H227" s="87"/>
      <c r="I227" s="3"/>
      <c r="J227" s="2"/>
      <c r="K227" s="8"/>
    </row>
    <row r="228" spans="8:11" x14ac:dyDescent="0.2">
      <c r="H228" s="87"/>
      <c r="I228" s="3"/>
      <c r="J228" s="2"/>
      <c r="K228" s="8"/>
    </row>
    <row r="229" spans="8:11" x14ac:dyDescent="0.2">
      <c r="H229" s="87"/>
      <c r="I229" s="3"/>
      <c r="J229" s="2"/>
      <c r="K229" s="8"/>
    </row>
    <row r="230" spans="8:11" x14ac:dyDescent="0.2">
      <c r="H230" s="87"/>
      <c r="I230" s="3"/>
      <c r="J230" s="2"/>
      <c r="K230" s="8"/>
    </row>
    <row r="231" spans="8:11" x14ac:dyDescent="0.2">
      <c r="H231" s="87"/>
      <c r="I231" s="3"/>
      <c r="J231" s="2"/>
      <c r="K231" s="8"/>
    </row>
    <row r="232" spans="8:11" x14ac:dyDescent="0.2">
      <c r="H232" s="87"/>
      <c r="I232" s="3"/>
      <c r="J232" s="2"/>
      <c r="K232" s="8"/>
    </row>
    <row r="233" spans="8:11" x14ac:dyDescent="0.2">
      <c r="H233" s="87"/>
      <c r="I233" s="3"/>
      <c r="J233" s="2"/>
      <c r="K233" s="8"/>
    </row>
    <row r="234" spans="8:11" x14ac:dyDescent="0.2">
      <c r="H234" s="87"/>
      <c r="I234" s="3"/>
      <c r="J234" s="2"/>
      <c r="K234" s="8"/>
    </row>
    <row r="235" spans="8:11" x14ac:dyDescent="0.2">
      <c r="H235" s="87"/>
      <c r="I235" s="3"/>
      <c r="J235" s="2"/>
      <c r="K235" s="8"/>
    </row>
    <row r="236" spans="8:11" x14ac:dyDescent="0.2">
      <c r="H236" s="87"/>
      <c r="I236" s="3"/>
      <c r="J236" s="2"/>
      <c r="K236" s="8"/>
    </row>
    <row r="237" spans="8:11" x14ac:dyDescent="0.2">
      <c r="H237" s="87"/>
      <c r="I237" s="3"/>
      <c r="J237" s="2"/>
      <c r="K237" s="8"/>
    </row>
    <row r="238" spans="8:11" x14ac:dyDescent="0.2">
      <c r="H238" s="87"/>
      <c r="I238" s="3"/>
      <c r="J238" s="2"/>
      <c r="K238" s="8"/>
    </row>
    <row r="239" spans="8:11" x14ac:dyDescent="0.2">
      <c r="H239" s="87"/>
      <c r="I239" s="3"/>
      <c r="J239" s="2"/>
      <c r="K239" s="8"/>
    </row>
    <row r="240" spans="8:11" x14ac:dyDescent="0.2">
      <c r="H240" s="87"/>
      <c r="I240" s="3"/>
      <c r="J240" s="2"/>
      <c r="K240" s="8"/>
    </row>
    <row r="241" spans="8:11" x14ac:dyDescent="0.2">
      <c r="H241" s="87"/>
      <c r="I241" s="3"/>
      <c r="J241" s="2"/>
      <c r="K241" s="8"/>
    </row>
    <row r="242" spans="8:11" x14ac:dyDescent="0.2">
      <c r="H242" s="87"/>
      <c r="I242" s="3"/>
      <c r="J242" s="2"/>
      <c r="K242" s="8"/>
    </row>
    <row r="243" spans="8:11" x14ac:dyDescent="0.2">
      <c r="H243" s="87"/>
      <c r="I243" s="3"/>
      <c r="J243" s="2"/>
      <c r="K243" s="8"/>
    </row>
    <row r="244" spans="8:11" x14ac:dyDescent="0.2">
      <c r="H244" s="87"/>
      <c r="I244" s="3"/>
      <c r="J244" s="2"/>
      <c r="K244" s="8"/>
    </row>
    <row r="245" spans="8:11" x14ac:dyDescent="0.2">
      <c r="H245" s="87"/>
      <c r="I245" s="3"/>
      <c r="J245" s="2"/>
      <c r="K245" s="8"/>
    </row>
    <row r="246" spans="8:11" x14ac:dyDescent="0.2">
      <c r="H246" s="87"/>
      <c r="I246" s="3"/>
      <c r="J246" s="2"/>
      <c r="K246" s="8"/>
    </row>
    <row r="247" spans="8:11" x14ac:dyDescent="0.2">
      <c r="H247" s="87"/>
      <c r="I247" s="3"/>
      <c r="J247" s="2"/>
      <c r="K247" s="8"/>
    </row>
    <row r="248" spans="8:11" x14ac:dyDescent="0.2">
      <c r="H248" s="87"/>
      <c r="I248" s="3"/>
      <c r="J248" s="2"/>
      <c r="K248" s="8"/>
    </row>
    <row r="249" spans="8:11" x14ac:dyDescent="0.2">
      <c r="H249" s="87"/>
      <c r="I249" s="3"/>
      <c r="J249" s="2"/>
      <c r="K249" s="8"/>
    </row>
    <row r="250" spans="8:11" x14ac:dyDescent="0.2">
      <c r="H250" s="87"/>
      <c r="I250" s="3"/>
      <c r="J250" s="2"/>
      <c r="K250" s="8"/>
    </row>
    <row r="251" spans="8:11" x14ac:dyDescent="0.2">
      <c r="H251" s="87"/>
      <c r="I251" s="3"/>
      <c r="J251" s="2"/>
      <c r="K251" s="8"/>
    </row>
    <row r="252" spans="8:11" x14ac:dyDescent="0.2">
      <c r="H252" s="87"/>
      <c r="I252" s="3"/>
      <c r="J252" s="2"/>
      <c r="K252" s="8"/>
    </row>
    <row r="253" spans="8:11" x14ac:dyDescent="0.2">
      <c r="H253" s="87"/>
      <c r="I253" s="3"/>
      <c r="J253" s="2"/>
      <c r="K253" s="8"/>
    </row>
    <row r="254" spans="8:11" x14ac:dyDescent="0.2">
      <c r="H254" s="87"/>
      <c r="I254" s="3"/>
      <c r="J254" s="2"/>
      <c r="K254" s="8"/>
    </row>
    <row r="255" spans="8:11" x14ac:dyDescent="0.2">
      <c r="H255" s="87"/>
      <c r="I255" s="3"/>
      <c r="J255" s="2"/>
      <c r="K255" s="8"/>
    </row>
    <row r="256" spans="8:11" x14ac:dyDescent="0.2">
      <c r="H256" s="87"/>
      <c r="I256" s="3"/>
      <c r="J256" s="2"/>
      <c r="K256" s="8"/>
    </row>
    <row r="257" spans="8:11" x14ac:dyDescent="0.2">
      <c r="H257" s="87"/>
      <c r="I257" s="3"/>
      <c r="J257" s="2"/>
      <c r="K257" s="8"/>
    </row>
    <row r="258" spans="8:11" x14ac:dyDescent="0.2">
      <c r="H258" s="87"/>
      <c r="I258" s="3"/>
      <c r="J258" s="2"/>
      <c r="K258" s="8"/>
    </row>
    <row r="259" spans="8:11" x14ac:dyDescent="0.2">
      <c r="H259" s="87"/>
      <c r="I259" s="3"/>
      <c r="J259" s="2"/>
      <c r="K259" s="8"/>
    </row>
    <row r="260" spans="8:11" x14ac:dyDescent="0.2">
      <c r="H260" s="87"/>
      <c r="I260" s="3"/>
      <c r="J260" s="2"/>
      <c r="K260" s="8"/>
    </row>
    <row r="261" spans="8:11" x14ac:dyDescent="0.2">
      <c r="H261" s="87"/>
      <c r="I261" s="3"/>
      <c r="J261" s="2"/>
      <c r="K261" s="8"/>
    </row>
    <row r="262" spans="8:11" x14ac:dyDescent="0.2">
      <c r="H262" s="87"/>
      <c r="I262" s="3"/>
      <c r="J262" s="2"/>
      <c r="K262" s="8"/>
    </row>
    <row r="263" spans="8:11" x14ac:dyDescent="0.2">
      <c r="H263" s="87"/>
      <c r="I263" s="3"/>
      <c r="J263" s="2"/>
      <c r="K263" s="8"/>
    </row>
    <row r="264" spans="8:11" x14ac:dyDescent="0.2">
      <c r="H264" s="87"/>
      <c r="I264" s="3"/>
      <c r="J264" s="2"/>
      <c r="K264" s="8"/>
    </row>
    <row r="265" spans="8:11" x14ac:dyDescent="0.2">
      <c r="H265" s="87"/>
      <c r="I265" s="3"/>
      <c r="J265" s="2"/>
      <c r="K265" s="8"/>
    </row>
    <row r="266" spans="8:11" x14ac:dyDescent="0.2">
      <c r="H266" s="87"/>
      <c r="I266" s="3"/>
      <c r="J266" s="2"/>
      <c r="K266" s="8"/>
    </row>
    <row r="267" spans="8:11" x14ac:dyDescent="0.2">
      <c r="H267" s="87"/>
      <c r="I267" s="3"/>
      <c r="J267" s="2"/>
      <c r="K267" s="8"/>
    </row>
    <row r="268" spans="8:11" x14ac:dyDescent="0.2">
      <c r="H268" s="87"/>
      <c r="I268" s="3"/>
      <c r="J268" s="2"/>
      <c r="K268" s="8"/>
    </row>
    <row r="269" spans="8:11" x14ac:dyDescent="0.2">
      <c r="H269" s="87"/>
      <c r="I269" s="3"/>
      <c r="J269" s="2"/>
      <c r="K269" s="8"/>
    </row>
    <row r="270" spans="8:11" x14ac:dyDescent="0.2">
      <c r="H270" s="87"/>
      <c r="I270" s="3"/>
      <c r="J270" s="2"/>
      <c r="K270" s="8"/>
    </row>
    <row r="271" spans="8:11" x14ac:dyDescent="0.2">
      <c r="H271" s="87"/>
      <c r="I271" s="3"/>
      <c r="J271" s="2"/>
      <c r="K271" s="8"/>
    </row>
    <row r="272" spans="8:11" x14ac:dyDescent="0.2">
      <c r="H272" s="87"/>
      <c r="I272" s="3"/>
      <c r="J272" s="2"/>
      <c r="K272" s="8"/>
    </row>
    <row r="273" spans="8:11" x14ac:dyDescent="0.2">
      <c r="H273" s="87"/>
      <c r="I273" s="3"/>
      <c r="J273" s="2"/>
      <c r="K273" s="8"/>
    </row>
    <row r="274" spans="8:11" x14ac:dyDescent="0.2">
      <c r="H274" s="87"/>
      <c r="I274" s="3"/>
      <c r="J274" s="2"/>
      <c r="K274" s="8"/>
    </row>
    <row r="275" spans="8:11" x14ac:dyDescent="0.2">
      <c r="H275" s="87"/>
      <c r="I275" s="3"/>
      <c r="J275" s="2"/>
      <c r="K275" s="8"/>
    </row>
    <row r="276" spans="8:11" x14ac:dyDescent="0.2">
      <c r="H276" s="87"/>
      <c r="I276" s="3"/>
      <c r="J276" s="2"/>
      <c r="K276" s="8"/>
    </row>
    <row r="277" spans="8:11" x14ac:dyDescent="0.2">
      <c r="H277" s="87"/>
      <c r="I277" s="3"/>
      <c r="J277" s="2"/>
      <c r="K277" s="8"/>
    </row>
    <row r="278" spans="8:11" x14ac:dyDescent="0.2">
      <c r="H278" s="87"/>
      <c r="I278" s="3"/>
      <c r="J278" s="2"/>
      <c r="K278" s="8"/>
    </row>
    <row r="279" spans="8:11" x14ac:dyDescent="0.2">
      <c r="H279" s="87"/>
      <c r="I279" s="3"/>
      <c r="J279" s="2"/>
      <c r="K279" s="8"/>
    </row>
    <row r="280" spans="8:11" x14ac:dyDescent="0.2">
      <c r="H280" s="87"/>
      <c r="I280" s="3"/>
      <c r="J280" s="2"/>
      <c r="K280" s="8"/>
    </row>
    <row r="281" spans="8:11" x14ac:dyDescent="0.2">
      <c r="H281" s="87"/>
      <c r="I281" s="3"/>
      <c r="J281" s="2"/>
      <c r="K281" s="8"/>
    </row>
    <row r="282" spans="8:11" x14ac:dyDescent="0.2">
      <c r="H282" s="87"/>
      <c r="I282" s="3"/>
      <c r="J282" s="2"/>
      <c r="K282" s="8"/>
    </row>
    <row r="283" spans="8:11" x14ac:dyDescent="0.2">
      <c r="H283" s="87"/>
      <c r="I283" s="3"/>
      <c r="J283" s="2"/>
      <c r="K283" s="8"/>
    </row>
    <row r="284" spans="8:11" x14ac:dyDescent="0.2">
      <c r="H284" s="87"/>
      <c r="I284" s="3"/>
      <c r="J284" s="2"/>
      <c r="K284" s="8"/>
    </row>
    <row r="285" spans="8:11" x14ac:dyDescent="0.2">
      <c r="H285" s="87"/>
      <c r="I285" s="3"/>
      <c r="J285" s="2"/>
      <c r="K285" s="8"/>
    </row>
    <row r="286" spans="8:11" x14ac:dyDescent="0.2">
      <c r="H286" s="87"/>
      <c r="I286" s="3"/>
      <c r="J286" s="2"/>
      <c r="K286" s="8"/>
    </row>
    <row r="287" spans="8:11" x14ac:dyDescent="0.2">
      <c r="H287" s="87"/>
      <c r="I287" s="3"/>
      <c r="J287" s="2"/>
      <c r="K287" s="8"/>
    </row>
    <row r="288" spans="8:11" x14ac:dyDescent="0.2">
      <c r="H288" s="87"/>
      <c r="I288" s="3"/>
      <c r="J288" s="2"/>
      <c r="K288" s="8"/>
    </row>
    <row r="289" spans="8:11" x14ac:dyDescent="0.2">
      <c r="H289" s="87"/>
      <c r="I289" s="3"/>
      <c r="J289" s="2"/>
      <c r="K289" s="8"/>
    </row>
    <row r="290" spans="8:11" x14ac:dyDescent="0.2">
      <c r="H290" s="87"/>
      <c r="I290" s="3"/>
      <c r="J290" s="2"/>
      <c r="K290" s="8"/>
    </row>
    <row r="291" spans="8:11" x14ac:dyDescent="0.2">
      <c r="H291" s="87"/>
      <c r="I291" s="3"/>
      <c r="J291" s="2"/>
      <c r="K291" s="8"/>
    </row>
    <row r="292" spans="8:11" x14ac:dyDescent="0.2">
      <c r="H292" s="87"/>
      <c r="I292" s="3"/>
      <c r="J292" s="2"/>
      <c r="K292" s="8"/>
    </row>
    <row r="293" spans="8:11" x14ac:dyDescent="0.2">
      <c r="H293" s="87"/>
      <c r="I293" s="3"/>
      <c r="J293" s="2"/>
      <c r="K293" s="8"/>
    </row>
    <row r="294" spans="8:11" x14ac:dyDescent="0.2">
      <c r="H294" s="87"/>
      <c r="I294" s="3"/>
      <c r="J294" s="2"/>
      <c r="K294" s="8"/>
    </row>
    <row r="295" spans="8:11" x14ac:dyDescent="0.2">
      <c r="H295" s="87"/>
      <c r="I295" s="3"/>
      <c r="J295" s="2"/>
      <c r="K295" s="8"/>
    </row>
    <row r="296" spans="8:11" x14ac:dyDescent="0.2">
      <c r="H296" s="87"/>
      <c r="I296" s="3"/>
      <c r="J296" s="2"/>
      <c r="K296" s="8"/>
    </row>
    <row r="297" spans="8:11" x14ac:dyDescent="0.2">
      <c r="H297" s="87"/>
      <c r="I297" s="3"/>
      <c r="J297" s="2"/>
      <c r="K297" s="8"/>
    </row>
    <row r="298" spans="8:11" x14ac:dyDescent="0.2">
      <c r="H298" s="87"/>
      <c r="I298" s="3"/>
      <c r="J298" s="2"/>
      <c r="K298" s="8"/>
    </row>
    <row r="299" spans="8:11" x14ac:dyDescent="0.2">
      <c r="H299" s="87"/>
      <c r="I299" s="3"/>
      <c r="J299" s="2"/>
      <c r="K299" s="8"/>
    </row>
    <row r="300" spans="8:11" x14ac:dyDescent="0.2">
      <c r="H300" s="87"/>
      <c r="I300" s="3"/>
      <c r="J300" s="2"/>
      <c r="K300" s="8"/>
    </row>
    <row r="301" spans="8:11" x14ac:dyDescent="0.2">
      <c r="H301" s="87"/>
      <c r="I301" s="3"/>
      <c r="J301" s="2"/>
      <c r="K301" s="8"/>
    </row>
    <row r="302" spans="8:11" x14ac:dyDescent="0.2">
      <c r="H302" s="87"/>
      <c r="I302" s="3"/>
      <c r="J302" s="2"/>
      <c r="K302" s="8"/>
    </row>
    <row r="303" spans="8:11" x14ac:dyDescent="0.2">
      <c r="H303" s="87"/>
      <c r="I303" s="3"/>
      <c r="J303" s="2"/>
      <c r="K303" s="8"/>
    </row>
    <row r="304" spans="8:11" x14ac:dyDescent="0.2">
      <c r="H304" s="87"/>
      <c r="I304" s="3"/>
      <c r="J304" s="2"/>
      <c r="K304" s="8"/>
    </row>
    <row r="305" spans="7:11" x14ac:dyDescent="0.2">
      <c r="H305" s="87"/>
      <c r="I305" s="3"/>
      <c r="J305" s="2"/>
      <c r="K305" s="8"/>
    </row>
    <row r="306" spans="7:11" x14ac:dyDescent="0.2">
      <c r="H306" s="87"/>
      <c r="I306" s="3"/>
      <c r="J306" s="2"/>
      <c r="K306" s="8"/>
    </row>
    <row r="307" spans="7:11" x14ac:dyDescent="0.2">
      <c r="H307" s="87"/>
      <c r="I307" s="3"/>
      <c r="J307" s="2"/>
      <c r="K307" s="8"/>
    </row>
    <row r="308" spans="7:11" x14ac:dyDescent="0.2">
      <c r="H308" s="87"/>
      <c r="I308" s="3"/>
      <c r="J308" s="2"/>
      <c r="K308" s="8"/>
    </row>
    <row r="309" spans="7:11" x14ac:dyDescent="0.2">
      <c r="G309" s="2"/>
      <c r="H309" s="2"/>
      <c r="I309" s="2"/>
      <c r="J309" s="2"/>
      <c r="K309" s="8"/>
    </row>
    <row r="310" spans="7:11" x14ac:dyDescent="0.2">
      <c r="G310" s="2"/>
      <c r="H310" s="2"/>
      <c r="I310" s="2"/>
      <c r="J310" s="2"/>
      <c r="K310" s="8"/>
    </row>
    <row r="311" spans="7:11" x14ac:dyDescent="0.2">
      <c r="G311" s="2"/>
      <c r="H311" s="2"/>
      <c r="I311" s="2"/>
      <c r="J311" s="2"/>
      <c r="K311" s="8"/>
    </row>
    <row r="312" spans="7:11" x14ac:dyDescent="0.2">
      <c r="G312" s="2"/>
      <c r="H312" s="2"/>
      <c r="I312" s="2"/>
      <c r="J312" s="2"/>
      <c r="K312" s="8"/>
    </row>
    <row r="313" spans="7:11" x14ac:dyDescent="0.2">
      <c r="G313" s="2"/>
      <c r="H313" s="2"/>
      <c r="I313" s="2"/>
      <c r="J313" s="2"/>
      <c r="K313" s="8"/>
    </row>
    <row r="314" spans="7:11" x14ac:dyDescent="0.2">
      <c r="G314" s="2"/>
      <c r="H314" s="2"/>
      <c r="I314" s="2"/>
      <c r="J314" s="2"/>
      <c r="K314" s="8"/>
    </row>
    <row r="315" spans="7:11" x14ac:dyDescent="0.2">
      <c r="G315" s="2"/>
      <c r="H315" s="2"/>
      <c r="I315" s="2"/>
      <c r="J315" s="2"/>
      <c r="K315" s="8"/>
    </row>
    <row r="316" spans="7:11" x14ac:dyDescent="0.2">
      <c r="G316" s="2"/>
      <c r="H316" s="2"/>
      <c r="I316" s="2"/>
      <c r="J316" s="2"/>
      <c r="K316" s="8"/>
    </row>
    <row r="317" spans="7:11" x14ac:dyDescent="0.2">
      <c r="G317" s="2"/>
      <c r="H317" s="2"/>
      <c r="I317" s="2"/>
      <c r="J317" s="2"/>
      <c r="K317" s="8"/>
    </row>
    <row r="318" spans="7:11" x14ac:dyDescent="0.2">
      <c r="G318" s="2"/>
      <c r="H318" s="2"/>
      <c r="I318" s="2"/>
      <c r="J318" s="2"/>
      <c r="K318" s="8"/>
    </row>
    <row r="319" spans="7:11" x14ac:dyDescent="0.2">
      <c r="G319" s="2"/>
      <c r="H319" s="2"/>
      <c r="I319" s="2"/>
      <c r="J319" s="2"/>
      <c r="K319" s="8"/>
    </row>
    <row r="320" spans="7:11" x14ac:dyDescent="0.2">
      <c r="G320" s="2"/>
      <c r="H320" s="2"/>
      <c r="I320" s="2"/>
      <c r="J320" s="2"/>
      <c r="K320" s="8"/>
    </row>
    <row r="321" spans="7:11" x14ac:dyDescent="0.2">
      <c r="G321" s="2"/>
      <c r="H321" s="2"/>
      <c r="I321" s="2"/>
      <c r="J321" s="2"/>
      <c r="K321" s="8"/>
    </row>
    <row r="322" spans="7:11" x14ac:dyDescent="0.2">
      <c r="G322" s="2"/>
      <c r="H322" s="2"/>
      <c r="I322" s="2"/>
      <c r="J322" s="2"/>
      <c r="K322" s="8"/>
    </row>
    <row r="323" spans="7:11" x14ac:dyDescent="0.2">
      <c r="G323" s="2"/>
      <c r="H323" s="2"/>
      <c r="I323" s="2"/>
      <c r="J323" s="2"/>
      <c r="K323" s="8"/>
    </row>
    <row r="324" spans="7:11" x14ac:dyDescent="0.2">
      <c r="G324" s="2"/>
      <c r="H324" s="2"/>
      <c r="I324" s="2"/>
      <c r="J324" s="2"/>
      <c r="K324" s="8"/>
    </row>
    <row r="325" spans="7:11" x14ac:dyDescent="0.2">
      <c r="G325" s="2"/>
      <c r="H325" s="2"/>
      <c r="I325" s="2"/>
      <c r="J325" s="2"/>
      <c r="K325" s="8"/>
    </row>
    <row r="326" spans="7:11" x14ac:dyDescent="0.2">
      <c r="G326" s="2"/>
      <c r="H326" s="2"/>
      <c r="I326" s="2"/>
      <c r="J326" s="2"/>
      <c r="K326" s="8"/>
    </row>
    <row r="327" spans="7:11" x14ac:dyDescent="0.2">
      <c r="G327" s="2"/>
      <c r="H327" s="2"/>
      <c r="I327" s="2"/>
      <c r="J327" s="2"/>
      <c r="K327" s="8"/>
    </row>
    <row r="328" spans="7:11" x14ac:dyDescent="0.2">
      <c r="G328" s="2"/>
      <c r="H328" s="2"/>
      <c r="I328" s="2"/>
      <c r="J328" s="2"/>
      <c r="K328" s="8"/>
    </row>
    <row r="329" spans="7:11" x14ac:dyDescent="0.2">
      <c r="G329" s="2"/>
      <c r="H329" s="2"/>
      <c r="I329" s="2"/>
      <c r="J329" s="2"/>
      <c r="K329" s="8"/>
    </row>
    <row r="330" spans="7:11" x14ac:dyDescent="0.2">
      <c r="G330" s="2"/>
      <c r="H330" s="2"/>
      <c r="I330" s="2"/>
      <c r="J330" s="2"/>
      <c r="K330" s="8"/>
    </row>
    <row r="331" spans="7:11" x14ac:dyDescent="0.2">
      <c r="G331" s="2"/>
      <c r="H331" s="2"/>
      <c r="I331" s="2"/>
      <c r="J331" s="2"/>
      <c r="K331" s="8"/>
    </row>
    <row r="332" spans="7:11" x14ac:dyDescent="0.2">
      <c r="G332" s="2"/>
      <c r="H332" s="2"/>
      <c r="I332" s="2"/>
      <c r="J332" s="2"/>
      <c r="K332" s="8"/>
    </row>
    <row r="333" spans="7:11" x14ac:dyDescent="0.2">
      <c r="G333" s="2"/>
      <c r="H333" s="2"/>
      <c r="I333" s="2"/>
      <c r="J333" s="2"/>
      <c r="K333" s="8"/>
    </row>
    <row r="334" spans="7:11" x14ac:dyDescent="0.2">
      <c r="G334" s="2"/>
      <c r="H334" s="2"/>
      <c r="I334" s="2"/>
      <c r="J334" s="2"/>
      <c r="K334" s="8"/>
    </row>
    <row r="335" spans="7:11" x14ac:dyDescent="0.2">
      <c r="G335" s="2"/>
      <c r="H335" s="2"/>
      <c r="I335" s="2"/>
      <c r="J335" s="2"/>
      <c r="K335" s="8"/>
    </row>
    <row r="336" spans="7:11" x14ac:dyDescent="0.2">
      <c r="G336" s="2"/>
      <c r="H336" s="2"/>
      <c r="I336" s="2"/>
      <c r="J336" s="2"/>
      <c r="K336" s="8"/>
    </row>
    <row r="337" spans="7:11" x14ac:dyDescent="0.2">
      <c r="G337" s="2"/>
      <c r="H337" s="2"/>
      <c r="I337" s="2"/>
      <c r="J337" s="2"/>
      <c r="K337" s="8"/>
    </row>
    <row r="338" spans="7:11" x14ac:dyDescent="0.2">
      <c r="G338" s="2"/>
      <c r="H338" s="2"/>
      <c r="I338" s="2"/>
      <c r="J338" s="2"/>
      <c r="K338" s="8"/>
    </row>
    <row r="339" spans="7:11" x14ac:dyDescent="0.2">
      <c r="G339" s="2"/>
      <c r="H339" s="2"/>
      <c r="I339" s="2"/>
      <c r="J339" s="2"/>
      <c r="K339" s="8"/>
    </row>
    <row r="340" spans="7:11" x14ac:dyDescent="0.2">
      <c r="G340" s="2"/>
      <c r="H340" s="2"/>
      <c r="I340" s="2"/>
      <c r="J340" s="2"/>
      <c r="K340" s="8"/>
    </row>
    <row r="341" spans="7:11" x14ac:dyDescent="0.2">
      <c r="G341" s="2"/>
      <c r="H341" s="2"/>
      <c r="I341" s="2"/>
      <c r="J341" s="2"/>
      <c r="K341" s="8"/>
    </row>
    <row r="342" spans="7:11" x14ac:dyDescent="0.2">
      <c r="G342" s="2"/>
      <c r="H342" s="2"/>
      <c r="I342" s="2"/>
      <c r="J342" s="2"/>
      <c r="K342" s="8"/>
    </row>
    <row r="343" spans="7:11" x14ac:dyDescent="0.2">
      <c r="G343" s="2"/>
      <c r="H343" s="2"/>
      <c r="I343" s="2"/>
      <c r="J343" s="2"/>
      <c r="K343" s="8"/>
    </row>
    <row r="344" spans="7:11" x14ac:dyDescent="0.2">
      <c r="G344" s="2"/>
      <c r="H344" s="2"/>
      <c r="I344" s="2"/>
      <c r="J344" s="2"/>
      <c r="K344" s="8"/>
    </row>
    <row r="345" spans="7:11" x14ac:dyDescent="0.2">
      <c r="G345" s="2"/>
      <c r="H345" s="2"/>
      <c r="I345" s="2"/>
      <c r="J345" s="2"/>
      <c r="K345" s="8"/>
    </row>
    <row r="346" spans="7:11" x14ac:dyDescent="0.2">
      <c r="G346" s="2"/>
      <c r="H346" s="2"/>
      <c r="I346" s="2"/>
      <c r="J346" s="2"/>
      <c r="K346" s="8"/>
    </row>
    <row r="347" spans="7:11" x14ac:dyDescent="0.2">
      <c r="G347" s="2"/>
      <c r="H347" s="2"/>
      <c r="I347" s="2"/>
      <c r="J347" s="2"/>
      <c r="K347" s="8"/>
    </row>
    <row r="348" spans="7:11" x14ac:dyDescent="0.2">
      <c r="G348" s="2"/>
      <c r="H348" s="2"/>
      <c r="I348" s="2"/>
      <c r="J348" s="2"/>
      <c r="K348" s="8"/>
    </row>
    <row r="349" spans="7:11" x14ac:dyDescent="0.2">
      <c r="G349" s="2"/>
      <c r="H349" s="2"/>
      <c r="I349" s="2"/>
      <c r="J349" s="2"/>
      <c r="K349" s="8"/>
    </row>
    <row r="350" spans="7:11" x14ac:dyDescent="0.2">
      <c r="G350" s="2"/>
      <c r="H350" s="2"/>
      <c r="I350" s="2"/>
      <c r="J350" s="2"/>
      <c r="K350" s="8"/>
    </row>
    <row r="351" spans="7:11" x14ac:dyDescent="0.2">
      <c r="G351" s="2"/>
      <c r="H351" s="2"/>
      <c r="I351" s="2"/>
      <c r="J351" s="2"/>
      <c r="K351" s="8"/>
    </row>
    <row r="352" spans="7:11" x14ac:dyDescent="0.2">
      <c r="G352" s="2"/>
      <c r="H352" s="2"/>
      <c r="I352" s="2"/>
      <c r="J352" s="2"/>
      <c r="K352" s="8"/>
    </row>
    <row r="353" spans="7:11" x14ac:dyDescent="0.2">
      <c r="G353" s="2"/>
      <c r="H353" s="2"/>
      <c r="I353" s="2"/>
      <c r="J353" s="2"/>
      <c r="K353" s="8"/>
    </row>
    <row r="354" spans="7:11" x14ac:dyDescent="0.2">
      <c r="G354" s="2"/>
      <c r="H354" s="2"/>
      <c r="I354" s="2"/>
      <c r="J354" s="2"/>
      <c r="K354" s="8"/>
    </row>
    <row r="355" spans="7:11" x14ac:dyDescent="0.2">
      <c r="G355" s="2"/>
      <c r="H355" s="2"/>
      <c r="I355" s="2"/>
      <c r="J355" s="2"/>
      <c r="K355" s="8"/>
    </row>
    <row r="356" spans="7:11" x14ac:dyDescent="0.2">
      <c r="G356" s="2"/>
      <c r="H356" s="2"/>
      <c r="I356" s="2"/>
      <c r="J356" s="2"/>
      <c r="K356" s="8"/>
    </row>
    <row r="357" spans="7:11" x14ac:dyDescent="0.2">
      <c r="G357" s="2"/>
      <c r="H357" s="2"/>
      <c r="I357" s="2"/>
      <c r="J357" s="2"/>
      <c r="K357" s="8"/>
    </row>
    <row r="358" spans="7:11" x14ac:dyDescent="0.2">
      <c r="G358" s="2"/>
      <c r="H358" s="2"/>
      <c r="I358" s="2"/>
      <c r="J358" s="2"/>
      <c r="K358" s="8"/>
    </row>
    <row r="359" spans="7:11" x14ac:dyDescent="0.2">
      <c r="G359" s="2"/>
      <c r="H359" s="2"/>
      <c r="I359" s="2"/>
      <c r="J359" s="2"/>
      <c r="K359" s="8"/>
    </row>
    <row r="360" spans="7:11" x14ac:dyDescent="0.2">
      <c r="G360" s="2"/>
      <c r="H360" s="2"/>
      <c r="I360" s="2"/>
      <c r="J360" s="2"/>
      <c r="K360" s="8"/>
    </row>
    <row r="361" spans="7:11" x14ac:dyDescent="0.2">
      <c r="G361" s="2"/>
      <c r="H361" s="2"/>
      <c r="I361" s="2"/>
      <c r="J361" s="2"/>
      <c r="K361" s="8"/>
    </row>
    <row r="362" spans="7:11" x14ac:dyDescent="0.2">
      <c r="G362" s="2"/>
      <c r="H362" s="2"/>
      <c r="I362" s="2"/>
      <c r="J362" s="2"/>
      <c r="K362" s="8"/>
    </row>
    <row r="363" spans="7:11" x14ac:dyDescent="0.2">
      <c r="G363" s="2"/>
      <c r="H363" s="2"/>
      <c r="I363" s="2"/>
      <c r="J363" s="2"/>
      <c r="K363" s="8"/>
    </row>
    <row r="364" spans="7:11" x14ac:dyDescent="0.2">
      <c r="G364" s="2"/>
      <c r="H364" s="2"/>
      <c r="I364" s="2"/>
      <c r="J364" s="2"/>
      <c r="K364" s="8"/>
    </row>
    <row r="365" spans="7:11" x14ac:dyDescent="0.2">
      <c r="G365" s="2"/>
      <c r="H365" s="2"/>
      <c r="I365" s="2"/>
      <c r="J365" s="2"/>
      <c r="K365" s="8"/>
    </row>
    <row r="366" spans="7:11" x14ac:dyDescent="0.2">
      <c r="G366" s="2"/>
      <c r="H366" s="2"/>
      <c r="I366" s="2"/>
      <c r="J366" s="2"/>
      <c r="K366" s="8"/>
    </row>
    <row r="367" spans="7:11" x14ac:dyDescent="0.2">
      <c r="G367" s="2"/>
      <c r="H367" s="2"/>
      <c r="I367" s="2"/>
      <c r="J367" s="2"/>
      <c r="K367" s="8"/>
    </row>
    <row r="368" spans="7:11" x14ac:dyDescent="0.2">
      <c r="G368" s="2"/>
      <c r="H368" s="2"/>
      <c r="I368" s="2"/>
      <c r="J368" s="2"/>
      <c r="K368" s="8"/>
    </row>
    <row r="369" spans="7:11" x14ac:dyDescent="0.2">
      <c r="G369" s="2"/>
      <c r="H369" s="2"/>
      <c r="I369" s="2"/>
      <c r="J369" s="2"/>
      <c r="K369" s="8"/>
    </row>
    <row r="370" spans="7:11" x14ac:dyDescent="0.2">
      <c r="G370" s="2"/>
      <c r="H370" s="2"/>
      <c r="I370" s="2"/>
      <c r="J370" s="2"/>
      <c r="K370" s="8"/>
    </row>
    <row r="371" spans="7:11" x14ac:dyDescent="0.2">
      <c r="G371" s="2"/>
      <c r="H371" s="2"/>
      <c r="I371" s="2"/>
      <c r="J371" s="2"/>
      <c r="K371" s="8"/>
    </row>
    <row r="372" spans="7:11" x14ac:dyDescent="0.2">
      <c r="G372" s="2"/>
      <c r="H372" s="2"/>
      <c r="I372" s="2"/>
      <c r="J372" s="2"/>
      <c r="K372" s="8"/>
    </row>
    <row r="373" spans="7:11" x14ac:dyDescent="0.2">
      <c r="G373" s="2"/>
      <c r="H373" s="2"/>
      <c r="I373" s="2"/>
      <c r="J373" s="2"/>
      <c r="K373" s="8"/>
    </row>
    <row r="374" spans="7:11" x14ac:dyDescent="0.2">
      <c r="G374" s="2"/>
      <c r="H374" s="2"/>
      <c r="I374" s="2"/>
      <c r="J374" s="2"/>
      <c r="K374" s="8"/>
    </row>
    <row r="375" spans="7:11" x14ac:dyDescent="0.2">
      <c r="G375" s="2"/>
      <c r="H375" s="2"/>
      <c r="I375" s="2"/>
      <c r="J375" s="2"/>
      <c r="K375" s="8"/>
    </row>
    <row r="376" spans="7:11" x14ac:dyDescent="0.2">
      <c r="G376" s="2"/>
      <c r="H376" s="2"/>
      <c r="I376" s="2"/>
      <c r="J376" s="2"/>
      <c r="K376" s="8"/>
    </row>
    <row r="377" spans="7:11" x14ac:dyDescent="0.2">
      <c r="G377" s="2"/>
      <c r="H377" s="2"/>
      <c r="I377" s="2"/>
      <c r="J377" s="2"/>
      <c r="K377" s="8"/>
    </row>
    <row r="378" spans="7:11" x14ac:dyDescent="0.2">
      <c r="G378" s="2"/>
      <c r="H378" s="2"/>
      <c r="I378" s="2"/>
      <c r="J378" s="2"/>
      <c r="K378" s="8"/>
    </row>
    <row r="379" spans="7:11" x14ac:dyDescent="0.2">
      <c r="G379" s="2"/>
      <c r="H379" s="2"/>
      <c r="I379" s="2"/>
      <c r="J379" s="2"/>
      <c r="K379" s="8"/>
    </row>
    <row r="380" spans="7:11" x14ac:dyDescent="0.2">
      <c r="G380" s="2"/>
      <c r="H380" s="2"/>
      <c r="I380" s="2"/>
      <c r="J380" s="2"/>
      <c r="K380" s="8"/>
    </row>
    <row r="381" spans="7:11" x14ac:dyDescent="0.2">
      <c r="G381" s="2"/>
      <c r="H381" s="2"/>
      <c r="I381" s="2"/>
      <c r="J381" s="2"/>
      <c r="K381" s="8"/>
    </row>
    <row r="382" spans="7:11" x14ac:dyDescent="0.2">
      <c r="G382" s="2"/>
      <c r="H382" s="2"/>
      <c r="I382" s="2"/>
      <c r="J382" s="2"/>
      <c r="K382" s="8"/>
    </row>
    <row r="383" spans="7:11" x14ac:dyDescent="0.2">
      <c r="G383" s="2"/>
      <c r="H383" s="2"/>
      <c r="I383" s="2"/>
      <c r="J383" s="2"/>
      <c r="K383" s="8"/>
    </row>
    <row r="384" spans="7:11" x14ac:dyDescent="0.2">
      <c r="G384" s="2"/>
      <c r="H384" s="2"/>
      <c r="I384" s="2"/>
      <c r="J384" s="2"/>
      <c r="K384" s="8"/>
    </row>
    <row r="385" spans="7:11" x14ac:dyDescent="0.2">
      <c r="G385" s="2"/>
      <c r="H385" s="2"/>
      <c r="I385" s="2"/>
      <c r="J385" s="2"/>
      <c r="K385" s="8"/>
    </row>
    <row r="386" spans="7:11" x14ac:dyDescent="0.2">
      <c r="G386" s="2"/>
      <c r="H386" s="2"/>
      <c r="I386" s="2"/>
      <c r="J386" s="2"/>
      <c r="K386" s="8"/>
    </row>
    <row r="387" spans="7:11" x14ac:dyDescent="0.2">
      <c r="G387" s="2"/>
      <c r="H387" s="2"/>
      <c r="I387" s="2"/>
      <c r="J387" s="2"/>
      <c r="K387" s="8"/>
    </row>
    <row r="388" spans="7:11" x14ac:dyDescent="0.2">
      <c r="G388" s="2"/>
      <c r="H388" s="2"/>
      <c r="I388" s="2"/>
      <c r="J388" s="2"/>
      <c r="K388" s="8"/>
    </row>
    <row r="389" spans="7:11" x14ac:dyDescent="0.2">
      <c r="G389" s="2"/>
      <c r="H389" s="2"/>
      <c r="I389" s="2"/>
      <c r="J389" s="2"/>
      <c r="K389" s="8"/>
    </row>
    <row r="390" spans="7:11" x14ac:dyDescent="0.2">
      <c r="G390" s="2"/>
      <c r="H390" s="2"/>
      <c r="I390" s="2"/>
      <c r="J390" s="2"/>
      <c r="K390" s="8"/>
    </row>
    <row r="391" spans="7:11" x14ac:dyDescent="0.2">
      <c r="G391" s="2"/>
      <c r="H391" s="2"/>
      <c r="I391" s="2"/>
      <c r="J391" s="2"/>
      <c r="K391" s="8"/>
    </row>
    <row r="392" spans="7:11" x14ac:dyDescent="0.2">
      <c r="G392" s="2"/>
      <c r="H392" s="2"/>
      <c r="I392" s="2"/>
      <c r="J392" s="2"/>
      <c r="K392" s="8"/>
    </row>
    <row r="393" spans="7:11" x14ac:dyDescent="0.2">
      <c r="G393" s="2"/>
      <c r="H393" s="2"/>
      <c r="I393" s="2"/>
      <c r="J393" s="2"/>
      <c r="K393" s="8"/>
    </row>
    <row r="394" spans="7:11" x14ac:dyDescent="0.2">
      <c r="G394" s="2"/>
      <c r="H394" s="2"/>
      <c r="I394" s="2"/>
      <c r="J394" s="2"/>
      <c r="K394" s="8"/>
    </row>
    <row r="395" spans="7:11" x14ac:dyDescent="0.2">
      <c r="G395" s="2"/>
      <c r="H395" s="2"/>
      <c r="I395" s="2"/>
      <c r="J395" s="2"/>
      <c r="K395" s="8"/>
    </row>
    <row r="396" spans="7:11" x14ac:dyDescent="0.2">
      <c r="G396" s="2"/>
      <c r="H396" s="2"/>
      <c r="I396" s="2"/>
      <c r="J396" s="2"/>
      <c r="K396" s="8"/>
    </row>
    <row r="397" spans="7:11" x14ac:dyDescent="0.2">
      <c r="G397" s="2"/>
      <c r="H397" s="2"/>
      <c r="I397" s="2"/>
      <c r="J397" s="2"/>
      <c r="K397" s="8"/>
    </row>
    <row r="398" spans="7:11" x14ac:dyDescent="0.2">
      <c r="G398" s="2"/>
      <c r="H398" s="2"/>
      <c r="I398" s="2"/>
      <c r="J398" s="2"/>
      <c r="K398" s="8"/>
    </row>
    <row r="399" spans="7:11" x14ac:dyDescent="0.2">
      <c r="G399" s="2"/>
      <c r="H399" s="2"/>
      <c r="I399" s="2"/>
      <c r="J399" s="2"/>
      <c r="K399" s="8"/>
    </row>
    <row r="400" spans="7:11" x14ac:dyDescent="0.2">
      <c r="G400" s="2"/>
      <c r="H400" s="2"/>
      <c r="I400" s="2"/>
      <c r="J400" s="2"/>
      <c r="K400" s="8"/>
    </row>
    <row r="401" spans="7:11" x14ac:dyDescent="0.2">
      <c r="G401" s="2"/>
      <c r="H401" s="2"/>
      <c r="I401" s="2"/>
      <c r="J401" s="2"/>
      <c r="K401" s="8"/>
    </row>
    <row r="402" spans="7:11" x14ac:dyDescent="0.2">
      <c r="G402" s="2"/>
      <c r="H402" s="2"/>
      <c r="I402" s="2"/>
      <c r="J402" s="2"/>
      <c r="K402" s="8"/>
    </row>
    <row r="403" spans="7:11" x14ac:dyDescent="0.2">
      <c r="G403" s="2"/>
      <c r="H403" s="2"/>
      <c r="I403" s="2"/>
      <c r="J403" s="2"/>
      <c r="K403" s="8"/>
    </row>
    <row r="404" spans="7:11" x14ac:dyDescent="0.2">
      <c r="G404" s="2"/>
      <c r="H404" s="2"/>
      <c r="I404" s="2"/>
      <c r="J404" s="2"/>
      <c r="K404" s="8"/>
    </row>
    <row r="405" spans="7:11" x14ac:dyDescent="0.2">
      <c r="G405" s="2"/>
      <c r="H405" s="2"/>
      <c r="I405" s="2"/>
      <c r="J405" s="2"/>
      <c r="K405" s="8"/>
    </row>
    <row r="406" spans="7:11" x14ac:dyDescent="0.2">
      <c r="G406" s="2"/>
      <c r="H406" s="2"/>
      <c r="I406" s="2"/>
      <c r="J406" s="2"/>
      <c r="K406" s="8"/>
    </row>
    <row r="407" spans="7:11" x14ac:dyDescent="0.2">
      <c r="G407" s="2"/>
      <c r="H407" s="2"/>
      <c r="I407" s="2"/>
      <c r="J407" s="2"/>
      <c r="K407" s="8"/>
    </row>
    <row r="408" spans="7:11" x14ac:dyDescent="0.2">
      <c r="G408" s="2"/>
      <c r="H408" s="2"/>
      <c r="I408" s="2"/>
      <c r="J408" s="2"/>
      <c r="K408" s="8"/>
    </row>
    <row r="409" spans="7:11" x14ac:dyDescent="0.2">
      <c r="G409" s="2"/>
      <c r="H409" s="2"/>
      <c r="I409" s="2"/>
      <c r="J409" s="2"/>
      <c r="K409" s="8"/>
    </row>
    <row r="410" spans="7:11" x14ac:dyDescent="0.2">
      <c r="G410" s="2"/>
      <c r="H410" s="2"/>
      <c r="I410" s="2"/>
      <c r="J410" s="2"/>
      <c r="K410" s="8"/>
    </row>
    <row r="411" spans="7:11" x14ac:dyDescent="0.2">
      <c r="G411" s="2"/>
      <c r="H411" s="2"/>
      <c r="I411" s="2"/>
      <c r="J411" s="2"/>
      <c r="K411" s="8"/>
    </row>
    <row r="412" spans="7:11" x14ac:dyDescent="0.2">
      <c r="G412" s="2"/>
      <c r="H412" s="2"/>
      <c r="I412" s="2"/>
      <c r="J412" s="2"/>
      <c r="K412" s="8"/>
    </row>
    <row r="413" spans="7:11" x14ac:dyDescent="0.2">
      <c r="G413" s="2"/>
      <c r="H413" s="2"/>
      <c r="I413" s="2"/>
      <c r="J413" s="2"/>
      <c r="K413" s="8"/>
    </row>
    <row r="414" spans="7:11" x14ac:dyDescent="0.2">
      <c r="G414" s="2"/>
      <c r="H414" s="2"/>
      <c r="I414" s="2"/>
      <c r="J414" s="2"/>
      <c r="K414" s="8"/>
    </row>
    <row r="415" spans="7:11" x14ac:dyDescent="0.2">
      <c r="G415" s="2"/>
      <c r="H415" s="2"/>
      <c r="I415" s="2"/>
      <c r="J415" s="2"/>
      <c r="K415" s="8"/>
    </row>
    <row r="416" spans="7:11" x14ac:dyDescent="0.2">
      <c r="G416" s="2"/>
      <c r="H416" s="2"/>
      <c r="I416" s="2"/>
      <c r="J416" s="2"/>
      <c r="K416" s="8"/>
    </row>
    <row r="417" spans="7:11" x14ac:dyDescent="0.2">
      <c r="G417" s="2"/>
      <c r="H417" s="2"/>
      <c r="I417" s="2"/>
      <c r="J417" s="2"/>
      <c r="K417" s="8"/>
    </row>
    <row r="418" spans="7:11" x14ac:dyDescent="0.2">
      <c r="G418" s="2"/>
      <c r="H418" s="2"/>
      <c r="I418" s="2"/>
      <c r="J418" s="2"/>
      <c r="K418" s="8"/>
    </row>
    <row r="419" spans="7:11" x14ac:dyDescent="0.2">
      <c r="G419" s="2"/>
      <c r="H419" s="2"/>
      <c r="I419" s="2"/>
      <c r="J419" s="2"/>
      <c r="K419" s="8"/>
    </row>
    <row r="420" spans="7:11" x14ac:dyDescent="0.2">
      <c r="G420" s="2"/>
      <c r="H420" s="2"/>
      <c r="I420" s="2"/>
      <c r="J420" s="2"/>
      <c r="K420" s="8"/>
    </row>
    <row r="421" spans="7:11" x14ac:dyDescent="0.2">
      <c r="G421" s="2"/>
      <c r="H421" s="2"/>
      <c r="I421" s="2"/>
      <c r="J421" s="2"/>
      <c r="K421" s="8"/>
    </row>
    <row r="422" spans="7:11" x14ac:dyDescent="0.2">
      <c r="G422" s="2"/>
      <c r="H422" s="2"/>
      <c r="I422" s="2"/>
      <c r="J422" s="2"/>
      <c r="K422" s="8"/>
    </row>
    <row r="423" spans="7:11" x14ac:dyDescent="0.2">
      <c r="G423" s="2"/>
      <c r="H423" s="2"/>
      <c r="I423" s="2"/>
      <c r="J423" s="2"/>
      <c r="K423" s="8"/>
    </row>
    <row r="424" spans="7:11" x14ac:dyDescent="0.2">
      <c r="G424" s="2"/>
      <c r="H424" s="2"/>
      <c r="I424" s="2"/>
      <c r="J424" s="2"/>
      <c r="K424" s="8"/>
    </row>
    <row r="425" spans="7:11" x14ac:dyDescent="0.2">
      <c r="G425" s="2"/>
      <c r="H425" s="2"/>
      <c r="I425" s="2"/>
      <c r="J425" s="2"/>
      <c r="K425" s="8"/>
    </row>
    <row r="426" spans="7:11" x14ac:dyDescent="0.2">
      <c r="G426" s="2"/>
      <c r="H426" s="2"/>
      <c r="I426" s="2"/>
      <c r="J426" s="2"/>
      <c r="K426" s="8"/>
    </row>
    <row r="427" spans="7:11" x14ac:dyDescent="0.2">
      <c r="G427" s="2"/>
      <c r="H427" s="2"/>
      <c r="I427" s="2"/>
      <c r="J427" s="2"/>
      <c r="K427" s="8"/>
    </row>
    <row r="428" spans="7:11" x14ac:dyDescent="0.2">
      <c r="G428" s="2"/>
      <c r="H428" s="2"/>
      <c r="I428" s="2"/>
      <c r="J428" s="2"/>
      <c r="K428" s="8"/>
    </row>
    <row r="429" spans="7:11" x14ac:dyDescent="0.2">
      <c r="G429" s="2"/>
      <c r="H429" s="2"/>
      <c r="I429" s="2"/>
      <c r="J429" s="2"/>
      <c r="K429" s="8"/>
    </row>
    <row r="430" spans="7:11" x14ac:dyDescent="0.2">
      <c r="G430" s="2"/>
      <c r="H430" s="2"/>
      <c r="I430" s="2"/>
      <c r="J430" s="2"/>
      <c r="K430" s="8"/>
    </row>
    <row r="431" spans="7:11" x14ac:dyDescent="0.2">
      <c r="G431" s="2"/>
      <c r="H431" s="2"/>
      <c r="I431" s="2"/>
      <c r="J431" s="2"/>
      <c r="K431" s="8"/>
    </row>
    <row r="432" spans="7:11" x14ac:dyDescent="0.2">
      <c r="G432" s="2"/>
      <c r="H432" s="2"/>
      <c r="I432" s="2"/>
      <c r="J432" s="2"/>
      <c r="K432" s="8"/>
    </row>
    <row r="433" spans="7:11" x14ac:dyDescent="0.2">
      <c r="G433" s="2"/>
      <c r="H433" s="2"/>
      <c r="I433" s="2"/>
      <c r="J433" s="2"/>
      <c r="K433" s="8"/>
    </row>
    <row r="434" spans="7:11" x14ac:dyDescent="0.2">
      <c r="G434" s="2"/>
      <c r="H434" s="2"/>
      <c r="I434" s="2"/>
      <c r="J434" s="2"/>
      <c r="K434" s="8"/>
    </row>
    <row r="435" spans="7:11" x14ac:dyDescent="0.2">
      <c r="G435" s="2"/>
      <c r="H435" s="2"/>
      <c r="I435" s="2"/>
      <c r="J435" s="2"/>
      <c r="K435" s="8"/>
    </row>
    <row r="436" spans="7:11" x14ac:dyDescent="0.2">
      <c r="G436" s="2"/>
      <c r="H436" s="2"/>
      <c r="I436" s="2"/>
      <c r="J436" s="2"/>
      <c r="K436" s="8"/>
    </row>
    <row r="437" spans="7:11" x14ac:dyDescent="0.2">
      <c r="G437" s="2"/>
      <c r="H437" s="2"/>
      <c r="I437" s="2"/>
      <c r="J437" s="2"/>
      <c r="K437" s="8"/>
    </row>
    <row r="438" spans="7:11" x14ac:dyDescent="0.2">
      <c r="G438" s="2"/>
      <c r="H438" s="2"/>
      <c r="I438" s="2"/>
      <c r="J438" s="2"/>
      <c r="K438" s="8"/>
    </row>
    <row r="439" spans="7:11" x14ac:dyDescent="0.2">
      <c r="G439" s="2"/>
      <c r="H439" s="2"/>
      <c r="I439" s="2"/>
      <c r="J439" s="2"/>
      <c r="K439" s="8"/>
    </row>
    <row r="440" spans="7:11" x14ac:dyDescent="0.2">
      <c r="G440" s="2"/>
      <c r="H440" s="2"/>
      <c r="I440" s="2"/>
      <c r="J440" s="2"/>
      <c r="K440" s="8"/>
    </row>
    <row r="441" spans="7:11" x14ac:dyDescent="0.2">
      <c r="G441" s="2"/>
      <c r="H441" s="2"/>
      <c r="I441" s="2"/>
      <c r="J441" s="2"/>
      <c r="K441" s="8"/>
    </row>
    <row r="442" spans="7:11" x14ac:dyDescent="0.2">
      <c r="G442" s="2"/>
      <c r="H442" s="2"/>
      <c r="I442" s="2"/>
      <c r="J442" s="2"/>
      <c r="K442" s="8"/>
    </row>
    <row r="443" spans="7:11" x14ac:dyDescent="0.2">
      <c r="G443" s="2"/>
      <c r="H443" s="2"/>
      <c r="I443" s="2"/>
      <c r="J443" s="2"/>
      <c r="K443" s="8"/>
    </row>
    <row r="444" spans="7:11" x14ac:dyDescent="0.2">
      <c r="G444" s="2"/>
      <c r="H444" s="2"/>
      <c r="I444" s="2"/>
      <c r="J444" s="2"/>
      <c r="K444" s="8"/>
    </row>
    <row r="445" spans="7:11" x14ac:dyDescent="0.2">
      <c r="G445" s="2"/>
      <c r="H445" s="2"/>
      <c r="I445" s="2"/>
      <c r="J445" s="2"/>
      <c r="K445" s="8"/>
    </row>
    <row r="446" spans="7:11" x14ac:dyDescent="0.2">
      <c r="G446" s="2"/>
      <c r="H446" s="2"/>
      <c r="I446" s="2"/>
      <c r="J446" s="2"/>
      <c r="K446" s="8"/>
    </row>
    <row r="447" spans="7:11" x14ac:dyDescent="0.2">
      <c r="G447" s="2"/>
      <c r="H447" s="2"/>
      <c r="I447" s="2"/>
      <c r="J447" s="2"/>
      <c r="K447" s="8"/>
    </row>
    <row r="448" spans="7:11" x14ac:dyDescent="0.2">
      <c r="G448" s="2"/>
      <c r="H448" s="2"/>
      <c r="I448" s="2"/>
      <c r="J448" s="2"/>
      <c r="K448" s="8"/>
    </row>
    <row r="449" spans="7:11" x14ac:dyDescent="0.2">
      <c r="G449" s="2"/>
      <c r="H449" s="2"/>
      <c r="I449" s="2"/>
      <c r="J449" s="2"/>
      <c r="K449" s="8"/>
    </row>
    <row r="450" spans="7:11" x14ac:dyDescent="0.2">
      <c r="G450" s="2"/>
      <c r="H450" s="2"/>
      <c r="I450" s="2"/>
      <c r="J450" s="2"/>
      <c r="K450" s="8"/>
    </row>
    <row r="451" spans="7:11" x14ac:dyDescent="0.2">
      <c r="G451" s="2"/>
      <c r="H451" s="2"/>
      <c r="I451" s="2"/>
      <c r="J451" s="2"/>
      <c r="K451" s="8"/>
    </row>
    <row r="452" spans="7:11" x14ac:dyDescent="0.2">
      <c r="G452" s="2"/>
      <c r="H452" s="2"/>
      <c r="I452" s="2"/>
      <c r="J452" s="2"/>
      <c r="K452" s="8"/>
    </row>
    <row r="453" spans="7:11" x14ac:dyDescent="0.2">
      <c r="G453" s="2"/>
      <c r="H453" s="2"/>
      <c r="I453" s="2"/>
      <c r="J453" s="2"/>
      <c r="K453" s="8"/>
    </row>
    <row r="454" spans="7:11" x14ac:dyDescent="0.2">
      <c r="G454" s="2"/>
      <c r="H454" s="2"/>
      <c r="I454" s="2"/>
      <c r="J454" s="2"/>
      <c r="K454" s="8"/>
    </row>
    <row r="455" spans="7:11" x14ac:dyDescent="0.2">
      <c r="G455" s="2"/>
      <c r="H455" s="2"/>
      <c r="I455" s="2"/>
      <c r="J455" s="2"/>
      <c r="K455" s="8"/>
    </row>
    <row r="456" spans="7:11" x14ac:dyDescent="0.2">
      <c r="G456" s="2"/>
      <c r="H456" s="2"/>
      <c r="I456" s="2"/>
      <c r="J456" s="2"/>
      <c r="K456" s="8"/>
    </row>
    <row r="457" spans="7:11" x14ac:dyDescent="0.2">
      <c r="G457" s="2"/>
      <c r="H457" s="2"/>
      <c r="I457" s="2"/>
      <c r="J457" s="2"/>
      <c r="K457" s="8"/>
    </row>
    <row r="458" spans="7:11" x14ac:dyDescent="0.2">
      <c r="G458" s="2"/>
      <c r="H458" s="2"/>
      <c r="I458" s="2"/>
      <c r="J458" s="2"/>
      <c r="K458" s="8"/>
    </row>
    <row r="459" spans="7:11" x14ac:dyDescent="0.2">
      <c r="G459" s="2"/>
      <c r="H459" s="2"/>
      <c r="I459" s="2"/>
      <c r="J459" s="2"/>
      <c r="K459" s="8"/>
    </row>
    <row r="460" spans="7:11" x14ac:dyDescent="0.2">
      <c r="G460" s="2"/>
      <c r="H460" s="2"/>
      <c r="I460" s="2"/>
      <c r="J460" s="2"/>
      <c r="K460" s="8"/>
    </row>
    <row r="461" spans="7:11" x14ac:dyDescent="0.2">
      <c r="G461" s="2"/>
      <c r="H461" s="2"/>
      <c r="I461" s="2"/>
      <c r="J461" s="2"/>
      <c r="K461" s="8"/>
    </row>
    <row r="462" spans="7:11" x14ac:dyDescent="0.2">
      <c r="G462" s="2"/>
      <c r="H462" s="2"/>
      <c r="I462" s="2"/>
      <c r="J462" s="2"/>
      <c r="K462" s="8"/>
    </row>
    <row r="463" spans="7:11" x14ac:dyDescent="0.2">
      <c r="G463" s="2"/>
      <c r="H463" s="2"/>
      <c r="I463" s="2"/>
      <c r="J463" s="2"/>
      <c r="K463" s="8"/>
    </row>
    <row r="464" spans="7:11" x14ac:dyDescent="0.2">
      <c r="G464" s="2"/>
      <c r="H464" s="2"/>
      <c r="I464" s="2"/>
      <c r="J464" s="2"/>
      <c r="K464" s="8"/>
    </row>
    <row r="465" spans="7:11" x14ac:dyDescent="0.2">
      <c r="G465" s="2"/>
      <c r="H465" s="2"/>
      <c r="I465" s="2"/>
      <c r="J465" s="2"/>
      <c r="K465" s="8"/>
    </row>
    <row r="466" spans="7:11" x14ac:dyDescent="0.2">
      <c r="G466" s="2"/>
      <c r="H466" s="2"/>
      <c r="I466" s="2"/>
      <c r="J466" s="2"/>
      <c r="K466" s="8"/>
    </row>
    <row r="467" spans="7:11" x14ac:dyDescent="0.2">
      <c r="G467" s="2"/>
      <c r="H467" s="2"/>
      <c r="I467" s="2"/>
      <c r="J467" s="2"/>
      <c r="K467" s="8"/>
    </row>
    <row r="468" spans="7:11" x14ac:dyDescent="0.2">
      <c r="G468" s="2"/>
      <c r="H468" s="2"/>
      <c r="I468" s="2"/>
      <c r="J468" s="2"/>
      <c r="K468" s="8"/>
    </row>
    <row r="469" spans="7:11" x14ac:dyDescent="0.2">
      <c r="G469" s="2"/>
      <c r="H469" s="2"/>
      <c r="I469" s="2"/>
      <c r="J469" s="2"/>
      <c r="K469" s="8"/>
    </row>
    <row r="470" spans="7:11" x14ac:dyDescent="0.2">
      <c r="G470" s="2"/>
      <c r="H470" s="2"/>
      <c r="I470" s="2"/>
      <c r="J470" s="2"/>
      <c r="K470" s="8"/>
    </row>
    <row r="471" spans="7:11" x14ac:dyDescent="0.2">
      <c r="G471" s="2"/>
      <c r="H471" s="2"/>
      <c r="I471" s="2"/>
      <c r="J471" s="2"/>
      <c r="K471" s="8"/>
    </row>
    <row r="472" spans="7:11" x14ac:dyDescent="0.2">
      <c r="G472" s="2"/>
      <c r="H472" s="2"/>
      <c r="I472" s="2"/>
      <c r="J472" s="2"/>
      <c r="K472" s="8"/>
    </row>
    <row r="473" spans="7:11" x14ac:dyDescent="0.2">
      <c r="G473" s="2"/>
      <c r="H473" s="2"/>
      <c r="I473" s="2"/>
      <c r="J473" s="2"/>
      <c r="K473" s="8"/>
    </row>
    <row r="474" spans="7:11" x14ac:dyDescent="0.2">
      <c r="G474" s="2"/>
      <c r="H474" s="2"/>
      <c r="I474" s="2"/>
      <c r="J474" s="2"/>
      <c r="K474" s="8"/>
    </row>
    <row r="475" spans="7:11" x14ac:dyDescent="0.2">
      <c r="G475" s="2"/>
      <c r="H475" s="2"/>
      <c r="I475" s="2"/>
      <c r="J475" s="2"/>
      <c r="K475" s="8"/>
    </row>
    <row r="476" spans="7:11" x14ac:dyDescent="0.2">
      <c r="G476" s="2"/>
      <c r="H476" s="2"/>
      <c r="I476" s="2"/>
      <c r="J476" s="2"/>
      <c r="K476" s="8"/>
    </row>
    <row r="477" spans="7:11" x14ac:dyDescent="0.2">
      <c r="G477" s="2"/>
      <c r="H477" s="2"/>
      <c r="I477" s="2"/>
      <c r="J477" s="2"/>
      <c r="K477" s="8"/>
    </row>
    <row r="478" spans="7:11" x14ac:dyDescent="0.2">
      <c r="G478" s="2"/>
      <c r="H478" s="2"/>
      <c r="I478" s="2"/>
      <c r="J478" s="2"/>
      <c r="K478" s="8"/>
    </row>
    <row r="479" spans="7:11" x14ac:dyDescent="0.2">
      <c r="G479" s="2"/>
      <c r="H479" s="2"/>
      <c r="I479" s="2"/>
      <c r="J479" s="2"/>
      <c r="K479" s="8"/>
    </row>
    <row r="480" spans="7:11" x14ac:dyDescent="0.2">
      <c r="G480" s="2"/>
      <c r="H480" s="2"/>
      <c r="I480" s="2"/>
      <c r="J480" s="2"/>
      <c r="K480" s="8"/>
    </row>
    <row r="481" spans="7:11" x14ac:dyDescent="0.2">
      <c r="G481" s="2"/>
      <c r="H481" s="2"/>
      <c r="I481" s="2"/>
      <c r="J481" s="2"/>
      <c r="K481" s="8"/>
    </row>
    <row r="482" spans="7:11" x14ac:dyDescent="0.2">
      <c r="G482" s="2"/>
      <c r="H482" s="2"/>
      <c r="I482" s="2"/>
      <c r="J482" s="2"/>
      <c r="K482" s="8"/>
    </row>
    <row r="483" spans="7:11" x14ac:dyDescent="0.2">
      <c r="G483" s="2"/>
      <c r="H483" s="2"/>
      <c r="I483" s="2"/>
      <c r="J483" s="2"/>
      <c r="K483" s="8"/>
    </row>
    <row r="484" spans="7:11" x14ac:dyDescent="0.2">
      <c r="G484" s="2"/>
      <c r="H484" s="2"/>
      <c r="I484" s="2"/>
      <c r="J484" s="2"/>
      <c r="K484" s="8"/>
    </row>
    <row r="485" spans="7:11" x14ac:dyDescent="0.2">
      <c r="G485" s="2"/>
      <c r="H485" s="2"/>
      <c r="I485" s="2"/>
      <c r="J485" s="2"/>
      <c r="K485" s="8"/>
    </row>
    <row r="486" spans="7:11" x14ac:dyDescent="0.2">
      <c r="G486" s="2"/>
      <c r="H486" s="2"/>
      <c r="I486" s="2"/>
      <c r="J486" s="2"/>
      <c r="K486" s="8"/>
    </row>
    <row r="487" spans="7:11" x14ac:dyDescent="0.2">
      <c r="G487" s="2"/>
      <c r="H487" s="2"/>
      <c r="I487" s="2"/>
      <c r="J487" s="2"/>
      <c r="K487" s="8"/>
    </row>
    <row r="488" spans="7:11" x14ac:dyDescent="0.2">
      <c r="G488" s="2"/>
      <c r="H488" s="2"/>
      <c r="I488" s="2"/>
      <c r="J488" s="2"/>
      <c r="K488" s="8"/>
    </row>
    <row r="489" spans="7:11" x14ac:dyDescent="0.2">
      <c r="G489" s="2"/>
      <c r="H489" s="2"/>
      <c r="I489" s="2"/>
      <c r="J489" s="2"/>
      <c r="K489" s="8"/>
    </row>
    <row r="490" spans="7:11" x14ac:dyDescent="0.2">
      <c r="G490" s="2"/>
      <c r="H490" s="2"/>
      <c r="I490" s="2"/>
      <c r="J490" s="2"/>
      <c r="K490" s="8"/>
    </row>
    <row r="491" spans="7:11" x14ac:dyDescent="0.2">
      <c r="G491" s="2"/>
      <c r="H491" s="2"/>
      <c r="I491" s="2"/>
      <c r="J491" s="2"/>
      <c r="K491" s="8"/>
    </row>
    <row r="492" spans="7:11" x14ac:dyDescent="0.2">
      <c r="G492" s="2"/>
      <c r="H492" s="2"/>
      <c r="I492" s="2"/>
      <c r="J492" s="2"/>
      <c r="K492" s="8"/>
    </row>
    <row r="493" spans="7:11" x14ac:dyDescent="0.2">
      <c r="G493" s="2"/>
      <c r="H493" s="2"/>
      <c r="I493" s="2"/>
      <c r="J493" s="2"/>
      <c r="K493" s="8"/>
    </row>
    <row r="494" spans="7:11" x14ac:dyDescent="0.2">
      <c r="G494" s="2"/>
      <c r="H494" s="2"/>
      <c r="I494" s="2"/>
      <c r="J494" s="2"/>
      <c r="K494" s="8"/>
    </row>
    <row r="495" spans="7:11" x14ac:dyDescent="0.2">
      <c r="G495" s="2"/>
      <c r="H495" s="2"/>
      <c r="I495" s="2"/>
      <c r="J495" s="2"/>
      <c r="K495" s="8"/>
    </row>
    <row r="496" spans="7:11" x14ac:dyDescent="0.2">
      <c r="G496" s="2"/>
      <c r="H496" s="2"/>
      <c r="I496" s="2"/>
      <c r="J496" s="2"/>
      <c r="K496" s="8"/>
    </row>
    <row r="497" spans="7:11" x14ac:dyDescent="0.2">
      <c r="G497" s="2"/>
      <c r="H497" s="2"/>
      <c r="I497" s="2"/>
      <c r="J497" s="2"/>
      <c r="K497" s="8"/>
    </row>
    <row r="498" spans="7:11" x14ac:dyDescent="0.2">
      <c r="G498" s="2"/>
      <c r="H498" s="2"/>
      <c r="I498" s="2"/>
      <c r="J498" s="2"/>
      <c r="K498" s="8"/>
    </row>
    <row r="499" spans="7:11" x14ac:dyDescent="0.2">
      <c r="G499" s="2"/>
      <c r="H499" s="2"/>
      <c r="I499" s="2"/>
      <c r="J499" s="2"/>
      <c r="K499" s="8"/>
    </row>
    <row r="500" spans="7:11" x14ac:dyDescent="0.2">
      <c r="G500" s="2"/>
      <c r="H500" s="2"/>
      <c r="I500" s="2"/>
      <c r="J500" s="2"/>
      <c r="K500" s="8"/>
    </row>
    <row r="501" spans="7:11" x14ac:dyDescent="0.2">
      <c r="G501" s="2"/>
      <c r="H501" s="2"/>
      <c r="I501" s="2"/>
      <c r="J501" s="2"/>
      <c r="K501" s="8"/>
    </row>
    <row r="502" spans="7:11" x14ac:dyDescent="0.2">
      <c r="G502" s="2"/>
      <c r="H502" s="2"/>
      <c r="I502" s="2"/>
      <c r="J502" s="2"/>
      <c r="K502" s="8"/>
    </row>
    <row r="503" spans="7:11" x14ac:dyDescent="0.2">
      <c r="G503" s="2"/>
      <c r="H503" s="2"/>
      <c r="I503" s="2"/>
      <c r="J503" s="2"/>
      <c r="K503" s="8"/>
    </row>
    <row r="504" spans="7:11" x14ac:dyDescent="0.2">
      <c r="G504" s="2"/>
      <c r="H504" s="2"/>
      <c r="I504" s="2"/>
      <c r="J504" s="2"/>
      <c r="K504" s="8"/>
    </row>
    <row r="505" spans="7:11" x14ac:dyDescent="0.2">
      <c r="G505" s="2"/>
      <c r="H505" s="2"/>
      <c r="I505" s="2"/>
      <c r="J505" s="2"/>
      <c r="K505" s="8"/>
    </row>
    <row r="506" spans="7:11" x14ac:dyDescent="0.2">
      <c r="G506" s="2"/>
      <c r="H506" s="2"/>
      <c r="I506" s="2"/>
      <c r="J506" s="2"/>
      <c r="K506" s="8"/>
    </row>
    <row r="507" spans="7:11" x14ac:dyDescent="0.2">
      <c r="G507" s="2"/>
      <c r="H507" s="2"/>
      <c r="I507" s="2"/>
      <c r="J507" s="2"/>
      <c r="K507" s="8"/>
    </row>
    <row r="508" spans="7:11" x14ac:dyDescent="0.2">
      <c r="G508" s="2"/>
      <c r="H508" s="2"/>
      <c r="I508" s="2"/>
      <c r="J508" s="2"/>
      <c r="K508" s="8"/>
    </row>
    <row r="509" spans="7:11" x14ac:dyDescent="0.2">
      <c r="G509" s="2"/>
      <c r="H509" s="2"/>
      <c r="I509" s="2"/>
      <c r="J509" s="2"/>
      <c r="K509" s="8"/>
    </row>
    <row r="510" spans="7:11" x14ac:dyDescent="0.2">
      <c r="G510" s="2"/>
      <c r="H510" s="2"/>
      <c r="I510" s="2"/>
      <c r="J510" s="2"/>
      <c r="K510" s="8"/>
    </row>
    <row r="511" spans="7:11" x14ac:dyDescent="0.2">
      <c r="G511" s="2"/>
      <c r="H511" s="2"/>
      <c r="I511" s="2"/>
      <c r="J511" s="2"/>
      <c r="K511" s="8"/>
    </row>
    <row r="512" spans="7:11" x14ac:dyDescent="0.2">
      <c r="G512" s="2"/>
      <c r="H512" s="2"/>
      <c r="I512" s="2"/>
      <c r="J512" s="2"/>
      <c r="K512" s="8"/>
    </row>
    <row r="513" spans="7:11" x14ac:dyDescent="0.2">
      <c r="G513" s="2"/>
      <c r="H513" s="2"/>
      <c r="I513" s="2"/>
      <c r="J513" s="2"/>
      <c r="K513" s="8"/>
    </row>
    <row r="514" spans="7:11" x14ac:dyDescent="0.2">
      <c r="G514" s="2"/>
      <c r="H514" s="2"/>
      <c r="I514" s="2"/>
      <c r="J514" s="2"/>
      <c r="K514" s="8"/>
    </row>
    <row r="515" spans="7:11" x14ac:dyDescent="0.2">
      <c r="G515" s="2"/>
      <c r="H515" s="2"/>
      <c r="I515" s="2"/>
      <c r="J515" s="2"/>
      <c r="K515" s="8"/>
    </row>
    <row r="516" spans="7:11" x14ac:dyDescent="0.2">
      <c r="G516" s="2"/>
      <c r="H516" s="2"/>
      <c r="I516" s="2"/>
      <c r="J516" s="2"/>
      <c r="K516" s="8"/>
    </row>
    <row r="517" spans="7:11" x14ac:dyDescent="0.2">
      <c r="G517" s="2"/>
      <c r="H517" s="2"/>
      <c r="I517" s="2"/>
      <c r="J517" s="2"/>
      <c r="K517" s="8"/>
    </row>
    <row r="518" spans="7:11" x14ac:dyDescent="0.2">
      <c r="G518" s="2"/>
      <c r="H518" s="2"/>
      <c r="I518" s="2"/>
      <c r="J518" s="2"/>
      <c r="K518" s="8"/>
    </row>
    <row r="519" spans="7:11" x14ac:dyDescent="0.2">
      <c r="G519" s="2"/>
      <c r="H519" s="2"/>
      <c r="I519" s="2"/>
      <c r="J519" s="2"/>
      <c r="K519" s="8"/>
    </row>
    <row r="520" spans="7:11" x14ac:dyDescent="0.2">
      <c r="G520" s="2"/>
      <c r="H520" s="2"/>
      <c r="I520" s="2"/>
      <c r="J520" s="2"/>
      <c r="K520" s="8"/>
    </row>
    <row r="521" spans="7:11" x14ac:dyDescent="0.2">
      <c r="G521" s="2"/>
      <c r="H521" s="2"/>
      <c r="I521" s="2"/>
      <c r="J521" s="2"/>
      <c r="K521" s="8"/>
    </row>
    <row r="522" spans="7:11" x14ac:dyDescent="0.2">
      <c r="G522" s="2"/>
      <c r="H522" s="2"/>
      <c r="I522" s="2"/>
      <c r="J522" s="2"/>
      <c r="K522" s="8"/>
    </row>
    <row r="523" spans="7:11" x14ac:dyDescent="0.2">
      <c r="G523" s="2"/>
      <c r="H523" s="2"/>
      <c r="I523" s="2"/>
      <c r="J523" s="2"/>
      <c r="K523" s="8"/>
    </row>
    <row r="524" spans="7:11" x14ac:dyDescent="0.2">
      <c r="G524" s="2"/>
      <c r="H524" s="2"/>
      <c r="I524" s="2"/>
      <c r="J524" s="2"/>
      <c r="K524" s="8"/>
    </row>
    <row r="525" spans="7:11" x14ac:dyDescent="0.2">
      <c r="G525" s="2"/>
      <c r="H525" s="2"/>
      <c r="I525" s="2"/>
      <c r="J525" s="2"/>
      <c r="K525" s="8"/>
    </row>
    <row r="526" spans="7:11" x14ac:dyDescent="0.2">
      <c r="G526" s="2"/>
      <c r="H526" s="2"/>
      <c r="I526" s="2"/>
      <c r="J526" s="2"/>
      <c r="K526" s="8"/>
    </row>
    <row r="527" spans="7:11" x14ac:dyDescent="0.2">
      <c r="G527" s="2"/>
      <c r="H527" s="2"/>
      <c r="I527" s="2"/>
      <c r="J527" s="2"/>
      <c r="K527" s="8"/>
    </row>
    <row r="528" spans="7:11" x14ac:dyDescent="0.2">
      <c r="G528" s="2"/>
      <c r="H528" s="2"/>
      <c r="I528" s="2"/>
      <c r="J528" s="2"/>
      <c r="K528" s="8"/>
    </row>
    <row r="529" spans="7:11" x14ac:dyDescent="0.2">
      <c r="G529" s="2"/>
      <c r="H529" s="2"/>
      <c r="I529" s="2"/>
      <c r="J529" s="2"/>
      <c r="K529" s="8"/>
    </row>
    <row r="530" spans="7:11" x14ac:dyDescent="0.2">
      <c r="G530" s="2"/>
      <c r="H530" s="2"/>
      <c r="I530" s="2"/>
      <c r="J530" s="2"/>
      <c r="K530" s="8"/>
    </row>
    <row r="531" spans="7:11" x14ac:dyDescent="0.2">
      <c r="G531" s="2"/>
      <c r="H531" s="2"/>
      <c r="I531" s="2"/>
      <c r="J531" s="2"/>
      <c r="K531" s="8"/>
    </row>
    <row r="532" spans="7:11" x14ac:dyDescent="0.2">
      <c r="G532" s="2"/>
      <c r="H532" s="2"/>
      <c r="I532" s="2"/>
      <c r="J532" s="2"/>
      <c r="K532" s="8"/>
    </row>
    <row r="533" spans="7:11" x14ac:dyDescent="0.2">
      <c r="G533" s="2"/>
      <c r="H533" s="2"/>
      <c r="I533" s="2"/>
      <c r="J533" s="2"/>
      <c r="K533" s="8"/>
    </row>
    <row r="534" spans="7:11" x14ac:dyDescent="0.2">
      <c r="G534" s="2"/>
      <c r="H534" s="2"/>
      <c r="I534" s="2"/>
      <c r="J534" s="2"/>
      <c r="K534" s="8"/>
    </row>
    <row r="535" spans="7:11" x14ac:dyDescent="0.2">
      <c r="G535" s="2"/>
      <c r="H535" s="2"/>
      <c r="I535" s="2"/>
      <c r="J535" s="2"/>
      <c r="K535" s="8"/>
    </row>
    <row r="536" spans="7:11" x14ac:dyDescent="0.2">
      <c r="G536" s="2"/>
      <c r="H536" s="2"/>
      <c r="I536" s="2"/>
      <c r="J536" s="2"/>
      <c r="K536" s="8"/>
    </row>
    <row r="537" spans="7:11" x14ac:dyDescent="0.2">
      <c r="G537" s="2"/>
      <c r="H537" s="2"/>
      <c r="I537" s="2"/>
      <c r="J537" s="2"/>
      <c r="K537" s="8"/>
    </row>
    <row r="538" spans="7:11" x14ac:dyDescent="0.2">
      <c r="G538" s="2"/>
      <c r="H538" s="2"/>
      <c r="I538" s="2"/>
      <c r="J538" s="2"/>
      <c r="K538" s="8"/>
    </row>
    <row r="539" spans="7:11" x14ac:dyDescent="0.2">
      <c r="G539" s="2"/>
      <c r="H539" s="2"/>
      <c r="I539" s="2"/>
      <c r="J539" s="2"/>
      <c r="K539" s="8"/>
    </row>
    <row r="540" spans="7:11" x14ac:dyDescent="0.2">
      <c r="G540" s="2"/>
      <c r="H540" s="2"/>
      <c r="I540" s="2"/>
      <c r="J540" s="2"/>
      <c r="K540" s="8"/>
    </row>
    <row r="541" spans="7:11" x14ac:dyDescent="0.2">
      <c r="G541" s="2"/>
      <c r="H541" s="2"/>
      <c r="I541" s="2"/>
      <c r="J541" s="2"/>
      <c r="K541" s="8"/>
    </row>
    <row r="542" spans="7:11" x14ac:dyDescent="0.2">
      <c r="G542" s="2"/>
      <c r="H542" s="2"/>
      <c r="I542" s="2"/>
      <c r="J542" s="2"/>
      <c r="K542" s="8"/>
    </row>
    <row r="543" spans="7:11" x14ac:dyDescent="0.2">
      <c r="G543" s="2"/>
      <c r="H543" s="2"/>
      <c r="I543" s="2"/>
      <c r="J543" s="2"/>
      <c r="K543" s="8"/>
    </row>
    <row r="544" spans="7:11" x14ac:dyDescent="0.2">
      <c r="G544" s="2"/>
      <c r="H544" s="2"/>
      <c r="I544" s="2"/>
      <c r="J544" s="2"/>
      <c r="K544" s="8"/>
    </row>
    <row r="545" spans="7:11" x14ac:dyDescent="0.2">
      <c r="G545" s="2"/>
      <c r="H545" s="2"/>
      <c r="I545" s="2"/>
      <c r="J545" s="2"/>
      <c r="K545" s="8"/>
    </row>
    <row r="546" spans="7:11" x14ac:dyDescent="0.2">
      <c r="G546" s="2"/>
      <c r="H546" s="2"/>
      <c r="I546" s="2"/>
      <c r="J546" s="2"/>
      <c r="K546" s="8"/>
    </row>
    <row r="547" spans="7:11" x14ac:dyDescent="0.2">
      <c r="G547" s="2"/>
      <c r="H547" s="2"/>
      <c r="I547" s="2"/>
      <c r="J547" s="2"/>
      <c r="K547" s="8"/>
    </row>
    <row r="548" spans="7:11" x14ac:dyDescent="0.2">
      <c r="G548" s="2"/>
      <c r="H548" s="2"/>
      <c r="I548" s="2"/>
      <c r="J548" s="2"/>
      <c r="K548" s="8"/>
    </row>
    <row r="549" spans="7:11" x14ac:dyDescent="0.2">
      <c r="G549" s="2"/>
      <c r="H549" s="2"/>
      <c r="I549" s="2"/>
      <c r="J549" s="2"/>
      <c r="K549" s="8"/>
    </row>
    <row r="550" spans="7:11" x14ac:dyDescent="0.2">
      <c r="G550" s="2"/>
      <c r="H550" s="2"/>
      <c r="I550" s="2"/>
      <c r="J550" s="2"/>
      <c r="K550" s="8"/>
    </row>
    <row r="551" spans="7:11" x14ac:dyDescent="0.2">
      <c r="G551" s="2"/>
      <c r="H551" s="2"/>
      <c r="I551" s="2"/>
      <c r="J551" s="2"/>
      <c r="K551" s="8"/>
    </row>
    <row r="552" spans="7:11" x14ac:dyDescent="0.2">
      <c r="G552" s="2"/>
      <c r="H552" s="2"/>
      <c r="I552" s="2"/>
      <c r="J552" s="2"/>
      <c r="K552" s="8"/>
    </row>
    <row r="553" spans="7:11" x14ac:dyDescent="0.2">
      <c r="G553" s="2"/>
      <c r="H553" s="2"/>
      <c r="I553" s="2"/>
      <c r="J553" s="2"/>
      <c r="K553" s="8"/>
    </row>
    <row r="554" spans="7:11" x14ac:dyDescent="0.2">
      <c r="G554" s="2"/>
      <c r="H554" s="2"/>
      <c r="I554" s="2"/>
      <c r="J554" s="2"/>
      <c r="K554" s="8"/>
    </row>
    <row r="555" spans="7:11" x14ac:dyDescent="0.2">
      <c r="G555" s="2"/>
      <c r="H555" s="2"/>
      <c r="I555" s="2"/>
      <c r="J555" s="2"/>
      <c r="K555" s="8"/>
    </row>
    <row r="556" spans="7:11" x14ac:dyDescent="0.2">
      <c r="G556" s="2"/>
      <c r="H556" s="2"/>
      <c r="I556" s="2"/>
      <c r="J556" s="2"/>
      <c r="K556" s="8"/>
    </row>
    <row r="557" spans="7:11" x14ac:dyDescent="0.2">
      <c r="G557" s="2"/>
      <c r="H557" s="2"/>
      <c r="I557" s="2"/>
      <c r="J557" s="2"/>
      <c r="K557" s="8"/>
    </row>
    <row r="558" spans="7:11" x14ac:dyDescent="0.2">
      <c r="G558" s="2"/>
      <c r="H558" s="2"/>
      <c r="I558" s="2"/>
      <c r="J558" s="2"/>
      <c r="K558" s="8"/>
    </row>
    <row r="559" spans="7:11" x14ac:dyDescent="0.2">
      <c r="G559" s="2"/>
      <c r="H559" s="2"/>
      <c r="I559" s="2"/>
      <c r="J559" s="2"/>
      <c r="K559" s="8"/>
    </row>
    <row r="560" spans="7:11" x14ac:dyDescent="0.2">
      <c r="G560" s="2"/>
      <c r="H560" s="2"/>
      <c r="I560" s="2"/>
      <c r="J560" s="2"/>
      <c r="K560" s="8"/>
    </row>
    <row r="561" spans="10:11" x14ac:dyDescent="0.2">
      <c r="J561" s="2"/>
      <c r="K561" s="8"/>
    </row>
  </sheetData>
  <sheetProtection password="82A6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modifica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2020-12-29T17:55:10Z</dcterms:created>
  <dcterms:modified xsi:type="dcterms:W3CDTF">2021-04-25T00:01:34Z</dcterms:modified>
</cp:coreProperties>
</file>