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45" yWindow="75" windowWidth="20415" windowHeight="4020"/>
  </bookViews>
  <sheets>
    <sheet name="modifica" sheetId="16" r:id="rId1"/>
  </sheets>
  <calcPr calcId="145621" calcMode="autoNoTable" iterate="1" iterateCount="1" iterateDelta="0"/>
</workbook>
</file>

<file path=xl/calcChain.xml><?xml version="1.0" encoding="utf-8"?>
<calcChain xmlns="http://schemas.openxmlformats.org/spreadsheetml/2006/main">
  <c r="E18" i="16" l="1"/>
  <c r="I161" i="16"/>
  <c r="I159" i="16"/>
  <c r="E17" i="16"/>
  <c r="I160" i="16"/>
  <c r="I162" i="16" l="1"/>
  <c r="E12" i="16" s="1"/>
  <c r="E157" i="16" l="1"/>
  <c r="E159" i="16"/>
  <c r="E160" i="16" l="1"/>
  <c r="E156" i="16"/>
  <c r="E164" i="16"/>
  <c r="D175" i="16" s="1"/>
  <c r="E177" i="16" l="1"/>
  <c r="E158" i="16"/>
  <c r="E13" i="16" s="1"/>
  <c r="E166" i="16"/>
  <c r="E168" i="16"/>
  <c r="E169" i="16"/>
  <c r="E165" i="16"/>
  <c r="D172" i="16"/>
  <c r="E176" i="16" s="1"/>
  <c r="D174" i="16"/>
  <c r="E167" i="16"/>
  <c r="D173" i="16"/>
  <c r="E161" i="16" l="1"/>
  <c r="E170" i="16"/>
  <c r="E172" i="16"/>
  <c r="E173" i="16" s="1"/>
  <c r="E16" i="16" l="1"/>
  <c r="E19" i="16" s="1"/>
  <c r="E174" i="16"/>
  <c r="E175" i="16" l="1"/>
  <c r="E178" i="16" s="1"/>
  <c r="E11" i="16" s="1"/>
  <c r="E14" i="16" l="1"/>
</calcChain>
</file>

<file path=xl/sharedStrings.xml><?xml version="1.0" encoding="utf-8"?>
<sst xmlns="http://schemas.openxmlformats.org/spreadsheetml/2006/main" count="69" uniqueCount="65">
  <si>
    <t>oltre</t>
  </si>
  <si>
    <t>valore catastale</t>
  </si>
  <si>
    <t>b2 - auto, moto, natanti,   ...</t>
  </si>
  <si>
    <t xml:space="preserve">b2 - beni di valore:  gioielli,  quadri,  </t>
  </si>
  <si>
    <t>c2 - redditi</t>
  </si>
  <si>
    <t>b1 - altri beni immobili</t>
  </si>
  <si>
    <t>fino a</t>
  </si>
  <si>
    <t>aliquote</t>
  </si>
  <si>
    <t>per fasce</t>
  </si>
  <si>
    <t>V - casa di abitazione</t>
  </si>
  <si>
    <t>Patrimonio reale</t>
  </si>
  <si>
    <t>giacenza media sui cc, libretti risparmio, conti deposito... derivante da qualunque accredito (vendite azioni, dividendi, capital gain, interessi, eredità)</t>
  </si>
  <si>
    <t>valore catastale di altri beni immobili (fabbricati, terreni …) per quota di proprietà</t>
  </si>
  <si>
    <t>da lavoro, pensione,locazioni;</t>
  </si>
  <si>
    <t>c3 - passività</t>
  </si>
  <si>
    <t>Valore della casa di abitazione</t>
  </si>
  <si>
    <t>=R.C. x 1,05 x 160  al 100% avendone la piena disponibilità, anche se la quota di proprietà è inferiore</t>
  </si>
  <si>
    <t>Totale beni mobili e immobili</t>
  </si>
  <si>
    <t>B O L L O  su patrimonio finanziario</t>
  </si>
  <si>
    <t>sul di più fino a</t>
  </si>
  <si>
    <t>Pr=V+B+C</t>
  </si>
  <si>
    <t>Pc=A+B+C</t>
  </si>
  <si>
    <t>N. componenti nel caso di Contributo familiare</t>
  </si>
  <si>
    <t>NEL CASO DI TASSA SUL NUCLEO FAMILIARE VA INSERITO IL TOTALE DEI REDDITI E IL NUMERO DI COMPONENTI</t>
  </si>
  <si>
    <t>A + B</t>
  </si>
  <si>
    <t>Totale altri beni fisici</t>
  </si>
  <si>
    <t>bollo</t>
  </si>
  <si>
    <t>massimo</t>
  </si>
  <si>
    <t>irpef</t>
  </si>
  <si>
    <t>scaglioni</t>
  </si>
  <si>
    <t>imponibile</t>
  </si>
  <si>
    <t xml:space="preserve">    INSERIRE  Valori  nelle caselle rosa</t>
  </si>
  <si>
    <t>ex imu   circa 1%</t>
  </si>
  <si>
    <t>Patrimonio tassabile</t>
  </si>
  <si>
    <t>nulla se negativa</t>
  </si>
  <si>
    <t>calcolo</t>
  </si>
  <si>
    <t>su beni fisici</t>
  </si>
  <si>
    <t>I R P E F</t>
  </si>
  <si>
    <t>ex bollo:   0,2%</t>
  </si>
  <si>
    <t>Valore patrimoniale   A = aliquota di V</t>
  </si>
  <si>
    <t>b1 - Valore catastale beni immobili (fabbricati, terreni)</t>
  </si>
  <si>
    <t>b2 - Valore beni mobili (moto,auto natanti)</t>
  </si>
  <si>
    <t>b3 - Valore altri beni mobili ( gioielli, quadri, …)</t>
  </si>
  <si>
    <t>irpef attuale</t>
  </si>
  <si>
    <t>nulla se redd &lt; 8000</t>
  </si>
  <si>
    <t>I S T R U Z I O N I</t>
  </si>
  <si>
    <t>somma dei prezzi di acquisto</t>
  </si>
  <si>
    <t>c1 - Beni finanziari immediatamente disponibili</t>
  </si>
  <si>
    <t>c2 - Totale dei redditi imponibili</t>
  </si>
  <si>
    <t>escluse somme vincolate, azioni, polizze vita, assicurazioni, fondi pensione</t>
  </si>
  <si>
    <t>c1 -  beni finanziari disponibili</t>
  </si>
  <si>
    <t>nel caso di mutui in essere va inserito il valore catastale per n. totale delle rate pagate diviso il numero totale delle rate</t>
  </si>
  <si>
    <t xml:space="preserve"> Il bene di un  TRUST  entra nel patrimonio di chi ne ha la disponibilità</t>
  </si>
  <si>
    <t xml:space="preserve">BOLLO sulla esportazione di capitale </t>
  </si>
  <si>
    <t>Patrimonio finanziario</t>
  </si>
  <si>
    <t>C= c1+c2</t>
  </si>
  <si>
    <t>B = b1 + (b2+b3)/50</t>
  </si>
  <si>
    <t xml:space="preserve">irpef </t>
  </si>
  <si>
    <t>totale  IPPeF</t>
  </si>
  <si>
    <t>nuovo bollo</t>
  </si>
  <si>
    <t>irpef mia</t>
  </si>
  <si>
    <t>IPPeF - Imposta sul Patrimonio delle Persone Fisiche</t>
  </si>
  <si>
    <t>totale tasse in essere</t>
  </si>
  <si>
    <t>tasse in essere, eliminate</t>
  </si>
  <si>
    <t>tasse riformate (da me ahahah)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</si>
</sst>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</font>
    <font>
      <sz val="12"/>
      <name val="Arial"/>
      <family val="2"/>
    </font>
    <font>
      <b/>
      <sz val="12"/>
      <name val="Arial"/>
      <family val="2"/>
    </font>
    <font>
      <sz val="12"/>
      <color rgb="FF333333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2"/>
      <color rgb="FF333333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3" fontId="4" fillId="6" borderId="12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5" fillId="0" borderId="10" xfId="0" applyFont="1" applyBorder="1" applyAlignment="1" applyProtection="1">
      <alignment horizontal="left"/>
      <protection hidden="1"/>
    </xf>
    <xf numFmtId="0" fontId="1" fillId="4" borderId="2" xfId="0" applyFont="1" applyFill="1" applyBorder="1" applyProtection="1">
      <protection hidden="1"/>
    </xf>
    <xf numFmtId="0" fontId="1" fillId="4" borderId="11" xfId="0" applyFont="1" applyFill="1" applyBorder="1" applyProtection="1">
      <protection hidden="1"/>
    </xf>
    <xf numFmtId="0" fontId="1" fillId="4" borderId="2" xfId="0" applyFont="1" applyFill="1" applyBorder="1" applyAlignment="1" applyProtection="1">
      <alignment horizontal="left"/>
      <protection hidden="1"/>
    </xf>
    <xf numFmtId="0" fontId="1" fillId="4" borderId="11" xfId="0" applyFont="1" applyFill="1" applyBorder="1" applyAlignment="1" applyProtection="1">
      <alignment horizontal="left"/>
      <protection hidden="1"/>
    </xf>
    <xf numFmtId="0" fontId="2" fillId="4" borderId="10" xfId="0" applyFont="1" applyFill="1" applyBorder="1" applyAlignment="1" applyProtection="1">
      <alignment horizontal="left"/>
      <protection hidden="1"/>
    </xf>
    <xf numFmtId="0" fontId="2" fillId="4" borderId="2" xfId="0" applyFont="1" applyFill="1" applyBorder="1" applyAlignment="1" applyProtection="1">
      <alignment horizontal="left"/>
      <protection hidden="1"/>
    </xf>
    <xf numFmtId="10" fontId="3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2" xfId="0" applyFont="1" applyFill="1" applyBorder="1" applyProtection="1">
      <protection hidden="1"/>
    </xf>
    <xf numFmtId="0" fontId="1" fillId="3" borderId="0" xfId="0" applyFont="1" applyFill="1" applyBorder="1" applyProtection="1">
      <protection hidden="1"/>
    </xf>
    <xf numFmtId="10" fontId="3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3" borderId="0" xfId="0" applyFill="1" applyBorder="1" applyProtection="1">
      <protection hidden="1"/>
    </xf>
    <xf numFmtId="0" fontId="0" fillId="3" borderId="7" xfId="0" applyFill="1" applyBorder="1" applyProtection="1">
      <protection hidden="1"/>
    </xf>
    <xf numFmtId="0" fontId="2" fillId="4" borderId="2" xfId="0" applyFont="1" applyFill="1" applyBorder="1" applyProtection="1">
      <protection hidden="1"/>
    </xf>
    <xf numFmtId="0" fontId="2" fillId="4" borderId="10" xfId="0" applyFont="1" applyFill="1" applyBorder="1" applyProtection="1">
      <protection hidden="1"/>
    </xf>
    <xf numFmtId="0" fontId="2" fillId="0" borderId="10" xfId="0" applyFont="1" applyBorder="1" applyProtection="1">
      <protection hidden="1"/>
    </xf>
    <xf numFmtId="0" fontId="2" fillId="0" borderId="12" xfId="0" applyFont="1" applyBorder="1" applyAlignment="1" applyProtection="1">
      <alignment horizontal="center"/>
      <protection hidden="1"/>
    </xf>
    <xf numFmtId="0" fontId="2" fillId="5" borderId="10" xfId="0" applyFont="1" applyFill="1" applyBorder="1" applyProtection="1">
      <protection hidden="1"/>
    </xf>
    <xf numFmtId="0" fontId="2" fillId="7" borderId="10" xfId="0" applyFont="1" applyFill="1" applyBorder="1" applyProtection="1">
      <protection hidden="1"/>
    </xf>
    <xf numFmtId="0" fontId="2" fillId="7" borderId="9" xfId="0" applyFont="1" applyFill="1" applyBorder="1" applyProtection="1">
      <protection hidden="1"/>
    </xf>
    <xf numFmtId="0" fontId="2" fillId="7" borderId="11" xfId="0" applyFont="1" applyFill="1" applyBorder="1" applyProtection="1">
      <protection hidden="1"/>
    </xf>
    <xf numFmtId="0" fontId="2" fillId="2" borderId="10" xfId="0" applyFont="1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2" fillId="0" borderId="12" xfId="0" applyFont="1" applyBorder="1" applyProtection="1">
      <protection hidden="1"/>
    </xf>
    <xf numFmtId="0" fontId="0" fillId="0" borderId="11" xfId="0" applyBorder="1" applyProtection="1">
      <protection hidden="1"/>
    </xf>
    <xf numFmtId="0" fontId="2" fillId="8" borderId="10" xfId="0" applyFont="1" applyFill="1" applyBorder="1" applyAlignment="1" applyProtection="1">
      <alignment horizontal="center"/>
      <protection hidden="1"/>
    </xf>
    <xf numFmtId="0" fontId="2" fillId="8" borderId="10" xfId="0" applyFont="1" applyFill="1" applyBorder="1" applyProtection="1">
      <protection hidden="1"/>
    </xf>
    <xf numFmtId="9" fontId="2" fillId="8" borderId="12" xfId="0" applyNumberFormat="1" applyFont="1" applyFill="1" applyBorder="1" applyAlignment="1" applyProtection="1">
      <alignment horizontal="center"/>
      <protection hidden="1"/>
    </xf>
    <xf numFmtId="3" fontId="2" fillId="8" borderId="12" xfId="0" applyNumberFormat="1" applyFont="1" applyFill="1" applyBorder="1" applyProtection="1">
      <protection hidden="1"/>
    </xf>
    <xf numFmtId="0" fontId="1" fillId="8" borderId="0" xfId="0" applyFont="1" applyFill="1" applyProtection="1">
      <protection hidden="1"/>
    </xf>
    <xf numFmtId="0" fontId="2" fillId="8" borderId="7" xfId="0" applyFont="1" applyFill="1" applyBorder="1" applyAlignment="1" applyProtection="1">
      <alignment horizontal="left"/>
      <protection hidden="1"/>
    </xf>
    <xf numFmtId="0" fontId="2" fillId="8" borderId="12" xfId="0" applyFont="1" applyFill="1" applyBorder="1" applyAlignment="1" applyProtection="1">
      <alignment horizontal="center"/>
      <protection hidden="1"/>
    </xf>
    <xf numFmtId="3" fontId="2" fillId="8" borderId="15" xfId="0" applyNumberFormat="1" applyFont="1" applyFill="1" applyBorder="1" applyAlignment="1" applyProtection="1">
      <alignment horizontal="right"/>
      <protection hidden="1"/>
    </xf>
    <xf numFmtId="0" fontId="2" fillId="8" borderId="10" xfId="0" applyFont="1" applyFill="1" applyBorder="1" applyAlignment="1" applyProtection="1">
      <alignment horizontal="left"/>
      <protection hidden="1"/>
    </xf>
    <xf numFmtId="3" fontId="2" fillId="8" borderId="12" xfId="0" applyNumberFormat="1" applyFont="1" applyFill="1" applyBorder="1" applyAlignment="1" applyProtection="1">
      <alignment horizontal="right"/>
      <protection hidden="1"/>
    </xf>
    <xf numFmtId="0" fontId="2" fillId="8" borderId="7" xfId="0" applyFont="1" applyFill="1" applyBorder="1" applyProtection="1">
      <protection hidden="1"/>
    </xf>
    <xf numFmtId="0" fontId="2" fillId="8" borderId="15" xfId="0" applyFont="1" applyFill="1" applyBorder="1" applyAlignment="1" applyProtection="1">
      <alignment horizontal="center"/>
      <protection hidden="1"/>
    </xf>
    <xf numFmtId="3" fontId="2" fillId="8" borderId="15" xfId="0" applyNumberFormat="1" applyFont="1" applyFill="1" applyBorder="1" applyProtection="1">
      <protection hidden="1"/>
    </xf>
    <xf numFmtId="0" fontId="2" fillId="8" borderId="1" xfId="0" applyFont="1" applyFill="1" applyBorder="1" applyAlignment="1" applyProtection="1">
      <alignment horizontal="center"/>
      <protection hidden="1"/>
    </xf>
    <xf numFmtId="0" fontId="2" fillId="8" borderId="13" xfId="0" applyFont="1" applyFill="1" applyBorder="1" applyAlignment="1" applyProtection="1">
      <alignment horizontal="center"/>
      <protection hidden="1"/>
    </xf>
    <xf numFmtId="0" fontId="2" fillId="8" borderId="3" xfId="0" applyFont="1" applyFill="1" applyBorder="1" applyAlignment="1" applyProtection="1">
      <alignment horizontal="center"/>
      <protection hidden="1"/>
    </xf>
    <xf numFmtId="0" fontId="1" fillId="8" borderId="6" xfId="0" applyFont="1" applyFill="1" applyBorder="1" applyAlignment="1" applyProtection="1">
      <protection hidden="1"/>
    </xf>
    <xf numFmtId="3" fontId="2" fillId="8" borderId="11" xfId="0" applyNumberFormat="1" applyFont="1" applyFill="1" applyBorder="1" applyProtection="1">
      <protection hidden="1"/>
    </xf>
    <xf numFmtId="9" fontId="1" fillId="8" borderId="13" xfId="0" applyNumberFormat="1" applyFont="1" applyFill="1" applyBorder="1" applyProtection="1">
      <protection hidden="1"/>
    </xf>
    <xf numFmtId="4" fontId="1" fillId="8" borderId="13" xfId="0" applyNumberFormat="1" applyFont="1" applyFill="1" applyBorder="1" applyProtection="1">
      <protection hidden="1"/>
    </xf>
    <xf numFmtId="3" fontId="1" fillId="8" borderId="3" xfId="0" applyNumberFormat="1" applyFont="1" applyFill="1" applyBorder="1" applyProtection="1">
      <protection hidden="1"/>
    </xf>
    <xf numFmtId="9" fontId="1" fillId="8" borderId="14" xfId="0" applyNumberFormat="1" applyFont="1" applyFill="1" applyBorder="1" applyProtection="1">
      <protection hidden="1"/>
    </xf>
    <xf numFmtId="4" fontId="1" fillId="8" borderId="14" xfId="0" applyNumberFormat="1" applyFont="1" applyFill="1" applyBorder="1" applyProtection="1">
      <protection hidden="1"/>
    </xf>
    <xf numFmtId="3" fontId="1" fillId="8" borderId="5" xfId="0" applyNumberFormat="1" applyFont="1" applyFill="1" applyBorder="1" applyProtection="1">
      <protection hidden="1"/>
    </xf>
    <xf numFmtId="9" fontId="1" fillId="8" borderId="15" xfId="0" applyNumberFormat="1" applyFont="1" applyFill="1" applyBorder="1" applyProtection="1">
      <protection hidden="1"/>
    </xf>
    <xf numFmtId="3" fontId="2" fillId="8" borderId="8" xfId="0" applyNumberFormat="1" applyFont="1" applyFill="1" applyBorder="1" applyProtection="1">
      <protection hidden="1"/>
    </xf>
    <xf numFmtId="3" fontId="2" fillId="8" borderId="12" xfId="0" quotePrefix="1" applyNumberFormat="1" applyFont="1" applyFill="1" applyBorder="1" applyProtection="1">
      <protection hidden="1"/>
    </xf>
    <xf numFmtId="3" fontId="2" fillId="8" borderId="11" xfId="0" quotePrefix="1" applyNumberFormat="1" applyFont="1" applyFill="1" applyBorder="1" applyProtection="1">
      <protection hidden="1"/>
    </xf>
    <xf numFmtId="0" fontId="2" fillId="8" borderId="15" xfId="0" applyFont="1" applyFill="1" applyBorder="1" applyProtection="1">
      <protection hidden="1"/>
    </xf>
    <xf numFmtId="0" fontId="2" fillId="3" borderId="1" xfId="0" applyFont="1" applyFill="1" applyBorder="1" applyProtection="1">
      <protection hidden="1"/>
    </xf>
    <xf numFmtId="0" fontId="2" fillId="3" borderId="2" xfId="0" applyFont="1" applyFill="1" applyBorder="1" applyProtection="1">
      <protection hidden="1"/>
    </xf>
    <xf numFmtId="0" fontId="2" fillId="3" borderId="2" xfId="0" quotePrefix="1" applyFont="1" applyFill="1" applyBorder="1" applyProtection="1">
      <protection hidden="1"/>
    </xf>
    <xf numFmtId="10" fontId="6" fillId="3" borderId="2" xfId="0" quotePrefix="1" applyNumberFormat="1" applyFont="1" applyFill="1" applyBorder="1" applyAlignment="1" applyProtection="1">
      <alignment horizontal="center" vertical="center" wrapText="1"/>
      <protection hidden="1"/>
    </xf>
    <xf numFmtId="0" fontId="2" fillId="3" borderId="4" xfId="0" applyFont="1" applyFill="1" applyBorder="1" applyProtection="1">
      <protection hidden="1"/>
    </xf>
    <xf numFmtId="0" fontId="2" fillId="3" borderId="0" xfId="0" applyFont="1" applyFill="1" applyBorder="1" applyProtection="1">
      <protection hidden="1"/>
    </xf>
    <xf numFmtId="10" fontId="6" fillId="3" borderId="0" xfId="0" applyNumberFormat="1" applyFont="1" applyFill="1" applyBorder="1" applyAlignment="1" applyProtection="1">
      <alignment horizontal="center" vertical="center" wrapText="1"/>
      <protection hidden="1"/>
    </xf>
    <xf numFmtId="3" fontId="2" fillId="3" borderId="0" xfId="0" applyNumberFormat="1" applyFont="1" applyFill="1" applyBorder="1" applyAlignment="1" applyProtection="1">
      <alignment horizontal="center"/>
      <protection hidden="1"/>
    </xf>
    <xf numFmtId="0" fontId="2" fillId="3" borderId="6" xfId="0" applyFont="1" applyFill="1" applyBorder="1" applyProtection="1">
      <protection hidden="1"/>
    </xf>
    <xf numFmtId="0" fontId="2" fillId="3" borderId="7" xfId="0" applyFont="1" applyFill="1" applyBorder="1" applyProtection="1">
      <protection hidden="1"/>
    </xf>
    <xf numFmtId="0" fontId="2" fillId="9" borderId="12" xfId="0" applyFont="1" applyFill="1" applyBorder="1" applyProtection="1">
      <protection hidden="1"/>
    </xf>
    <xf numFmtId="0" fontId="2" fillId="5" borderId="9" xfId="0" applyFont="1" applyFill="1" applyBorder="1" applyAlignment="1" applyProtection="1">
      <alignment horizontal="center"/>
      <protection hidden="1"/>
    </xf>
    <xf numFmtId="0" fontId="2" fillId="9" borderId="9" xfId="0" applyFont="1" applyFill="1" applyBorder="1" applyAlignment="1" applyProtection="1">
      <alignment horizontal="center"/>
      <protection hidden="1"/>
    </xf>
    <xf numFmtId="0" fontId="7" fillId="8" borderId="10" xfId="0" applyFont="1" applyFill="1" applyBorder="1" applyAlignment="1" applyProtection="1">
      <alignment horizontal="center"/>
      <protection hidden="1"/>
    </xf>
    <xf numFmtId="0" fontId="7" fillId="8" borderId="9" xfId="0" applyFont="1" applyFill="1" applyBorder="1" applyAlignment="1" applyProtection="1">
      <alignment horizontal="center"/>
      <protection hidden="1"/>
    </xf>
    <xf numFmtId="0" fontId="8" fillId="8" borderId="11" xfId="0" applyFont="1" applyFill="1" applyBorder="1" applyProtection="1">
      <protection hidden="1"/>
    </xf>
    <xf numFmtId="0" fontId="7" fillId="8" borderId="4" xfId="0" applyFont="1" applyFill="1" applyBorder="1" applyAlignment="1" applyProtection="1">
      <alignment horizontal="center"/>
      <protection hidden="1"/>
    </xf>
    <xf numFmtId="0" fontId="7" fillId="8" borderId="0" xfId="0" applyFont="1" applyFill="1" applyBorder="1" applyAlignment="1" applyProtection="1">
      <alignment horizontal="center"/>
      <protection hidden="1"/>
    </xf>
    <xf numFmtId="0" fontId="7" fillId="8" borderId="5" xfId="0" applyFont="1" applyFill="1" applyBorder="1" applyAlignment="1" applyProtection="1">
      <alignment horizontal="center"/>
      <protection hidden="1"/>
    </xf>
    <xf numFmtId="0" fontId="7" fillId="8" borderId="6" xfId="0" applyFont="1" applyFill="1" applyBorder="1" applyAlignment="1" applyProtection="1">
      <alignment horizontal="center"/>
      <protection hidden="1"/>
    </xf>
    <xf numFmtId="0" fontId="7" fillId="8" borderId="7" xfId="0" applyFont="1" applyFill="1" applyBorder="1" applyAlignment="1" applyProtection="1">
      <alignment horizontal="center"/>
      <protection hidden="1"/>
    </xf>
    <xf numFmtId="0" fontId="7" fillId="8" borderId="8" xfId="0" applyFont="1" applyFill="1" applyBorder="1" applyAlignment="1" applyProtection="1">
      <alignment horizontal="center"/>
      <protection hidden="1"/>
    </xf>
    <xf numFmtId="0" fontId="8" fillId="8" borderId="4" xfId="0" applyFont="1" applyFill="1" applyBorder="1" applyAlignment="1" applyProtection="1">
      <alignment horizontal="left"/>
      <protection hidden="1"/>
    </xf>
    <xf numFmtId="3" fontId="8" fillId="8" borderId="0" xfId="0" applyNumberFormat="1" applyFont="1" applyFill="1" applyBorder="1" applyProtection="1">
      <protection hidden="1"/>
    </xf>
    <xf numFmtId="0" fontId="8" fillId="8" borderId="6" xfId="0" applyFont="1" applyFill="1" applyBorder="1" applyAlignment="1" applyProtection="1">
      <alignment horizontal="left"/>
      <protection hidden="1"/>
    </xf>
    <xf numFmtId="3" fontId="8" fillId="8" borderId="7" xfId="0" applyNumberFormat="1" applyFont="1" applyFill="1" applyBorder="1" applyProtection="1">
      <protection hidden="1"/>
    </xf>
    <xf numFmtId="3" fontId="7" fillId="8" borderId="12" xfId="0" applyNumberFormat="1" applyFont="1" applyFill="1" applyBorder="1" applyAlignment="1" applyProtection="1">
      <alignment horizontal="right"/>
      <protection hidden="1"/>
    </xf>
    <xf numFmtId="0" fontId="1" fillId="4" borderId="0" xfId="0" applyFont="1" applyFill="1" applyProtection="1">
      <protection hidden="1"/>
    </xf>
    <xf numFmtId="4" fontId="1" fillId="4" borderId="4" xfId="0" applyNumberFormat="1" applyFont="1" applyFill="1" applyBorder="1" applyProtection="1">
      <protection hidden="1"/>
    </xf>
    <xf numFmtId="4" fontId="1" fillId="4" borderId="0" xfId="0" applyNumberFormat="1" applyFont="1" applyFill="1" applyBorder="1" applyProtection="1">
      <protection hidden="1"/>
    </xf>
    <xf numFmtId="0" fontId="2" fillId="4" borderId="9" xfId="0" applyFont="1" applyFill="1" applyBorder="1" applyProtection="1">
      <protection hidden="1"/>
    </xf>
    <xf numFmtId="0" fontId="0" fillId="4" borderId="0" xfId="0" applyFill="1" applyProtection="1">
      <protection hidden="1"/>
    </xf>
    <xf numFmtId="3" fontId="2" fillId="5" borderId="12" xfId="0" applyNumberFormat="1" applyFont="1" applyFill="1" applyBorder="1" applyProtection="1">
      <protection hidden="1"/>
    </xf>
    <xf numFmtId="3" fontId="2" fillId="5" borderId="12" xfId="0" quotePrefix="1" applyNumberFormat="1" applyFont="1" applyFill="1" applyBorder="1" applyProtection="1">
      <protection hidden="1"/>
    </xf>
    <xf numFmtId="3" fontId="2" fillId="9" borderId="12" xfId="0" applyNumberFormat="1" applyFont="1" applyFill="1" applyBorder="1" applyAlignment="1" applyProtection="1">
      <alignment horizontal="right"/>
      <protection hidden="1"/>
    </xf>
    <xf numFmtId="3" fontId="0" fillId="0" borderId="0" xfId="0" applyNumberFormat="1" applyProtection="1">
      <protection hidden="1"/>
    </xf>
    <xf numFmtId="0" fontId="1" fillId="11" borderId="3" xfId="0" applyFont="1" applyFill="1" applyBorder="1" applyProtection="1">
      <protection hidden="1"/>
    </xf>
    <xf numFmtId="0" fontId="2" fillId="4" borderId="9" xfId="0" applyFont="1" applyFill="1" applyBorder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4" borderId="1" xfId="0" applyFont="1" applyFill="1" applyBorder="1" applyProtection="1">
      <protection hidden="1"/>
    </xf>
    <xf numFmtId="0" fontId="2" fillId="4" borderId="1" xfId="0" applyFont="1" applyFill="1" applyBorder="1" applyAlignment="1" applyProtection="1">
      <alignment horizontal="left"/>
      <protection hidden="1"/>
    </xf>
    <xf numFmtId="0" fontId="2" fillId="5" borderId="10" xfId="0" applyFont="1" applyFill="1" applyBorder="1" applyAlignment="1" applyProtection="1">
      <alignment horizontal="center"/>
      <protection hidden="1"/>
    </xf>
    <xf numFmtId="0" fontId="2" fillId="9" borderId="10" xfId="0" applyFont="1" applyFill="1" applyBorder="1" applyAlignment="1" applyProtection="1">
      <alignment horizontal="center"/>
      <protection hidden="1"/>
    </xf>
    <xf numFmtId="0" fontId="0" fillId="10" borderId="6" xfId="0" applyFill="1" applyBorder="1" applyProtection="1">
      <protection hidden="1"/>
    </xf>
    <xf numFmtId="0" fontId="0" fillId="10" borderId="7" xfId="0" applyFill="1" applyBorder="1" applyProtection="1">
      <protection hidden="1"/>
    </xf>
    <xf numFmtId="3" fontId="0" fillId="10" borderId="7" xfId="0" applyNumberFormat="1" applyFill="1" applyBorder="1" applyProtection="1">
      <protection hidden="1"/>
    </xf>
    <xf numFmtId="0" fontId="0" fillId="11" borderId="4" xfId="0" applyFill="1" applyBorder="1" applyProtection="1">
      <protection hidden="1"/>
    </xf>
    <xf numFmtId="0" fontId="0" fillId="11" borderId="0" xfId="0" applyFill="1" applyBorder="1" applyProtection="1">
      <protection hidden="1"/>
    </xf>
    <xf numFmtId="0" fontId="0" fillId="11" borderId="4" xfId="0" applyFill="1" applyBorder="1" applyAlignment="1" applyProtection="1">
      <alignment horizontal="center"/>
      <protection hidden="1"/>
    </xf>
    <xf numFmtId="0" fontId="0" fillId="11" borderId="0" xfId="0" applyFill="1" applyBorder="1" applyAlignment="1" applyProtection="1">
      <alignment horizontal="center"/>
      <protection hidden="1"/>
    </xf>
    <xf numFmtId="0" fontId="0" fillId="11" borderId="5" xfId="0" applyFill="1" applyBorder="1" applyProtection="1">
      <protection hidden="1"/>
    </xf>
    <xf numFmtId="4" fontId="0" fillId="11" borderId="5" xfId="0" applyNumberFormat="1" applyFill="1" applyBorder="1" applyProtection="1">
      <protection hidden="1"/>
    </xf>
    <xf numFmtId="0" fontId="0" fillId="11" borderId="8" xfId="0" applyFill="1" applyBorder="1" applyProtection="1">
      <protection hidden="1"/>
    </xf>
    <xf numFmtId="10" fontId="3" fillId="3" borderId="16" xfId="0" applyNumberFormat="1" applyFont="1" applyFill="1" applyBorder="1" applyAlignment="1" applyProtection="1">
      <alignment horizontal="center" vertical="center" wrapText="1"/>
      <protection hidden="1"/>
    </xf>
    <xf numFmtId="10" fontId="3" fillId="3" borderId="17" xfId="0" applyNumberFormat="1" applyFont="1" applyFill="1" applyBorder="1" applyAlignment="1" applyProtection="1">
      <alignment horizontal="center" vertical="center" wrapText="1"/>
      <protection hidden="1"/>
    </xf>
    <xf numFmtId="0" fontId="0" fillId="3" borderId="17" xfId="0" applyFill="1" applyBorder="1" applyProtection="1">
      <protection hidden="1"/>
    </xf>
    <xf numFmtId="0" fontId="0" fillId="3" borderId="18" xfId="0" applyFill="1" applyBorder="1" applyProtection="1">
      <protection hidden="1"/>
    </xf>
    <xf numFmtId="9" fontId="2" fillId="2" borderId="11" xfId="0" applyNumberFormat="1" applyFont="1" applyFill="1" applyBorder="1" applyAlignment="1" applyProtection="1">
      <alignment horizontal="center"/>
      <protection hidden="1"/>
    </xf>
    <xf numFmtId="0" fontId="0" fillId="12" borderId="0" xfId="0" applyFill="1" applyBorder="1" applyProtection="1">
      <protection hidden="1"/>
    </xf>
    <xf numFmtId="3" fontId="0" fillId="12" borderId="0" xfId="0" applyNumberFormat="1" applyFill="1" applyBorder="1" applyProtection="1">
      <protection hidden="1"/>
    </xf>
    <xf numFmtId="0" fontId="0" fillId="12" borderId="0" xfId="0" applyFill="1" applyProtection="1">
      <protection hidden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0"/>
  <sheetViews>
    <sheetView tabSelected="1" workbookViewId="0">
      <selection activeCell="E13" sqref="E13"/>
    </sheetView>
  </sheetViews>
  <sheetFormatPr defaultRowHeight="15" x14ac:dyDescent="0.2"/>
  <cols>
    <col min="1" max="1" width="1.77734375" style="2" customWidth="1"/>
    <col min="2" max="2" width="30.44140625" style="2" customWidth="1"/>
    <col min="3" max="3" width="26" style="2" customWidth="1"/>
    <col min="4" max="4" width="20.5546875" style="2" customWidth="1"/>
    <col min="5" max="5" width="19.5546875" style="2" customWidth="1"/>
    <col min="6" max="6" width="5.6640625" style="2" customWidth="1"/>
    <col min="7" max="7" width="1.5546875" style="2" customWidth="1"/>
    <col min="8" max="8" width="10.109375" style="2" customWidth="1"/>
    <col min="9" max="9" width="11.5546875" style="2" customWidth="1"/>
    <col min="10" max="10" width="10.21875" style="2" customWidth="1"/>
    <col min="11" max="11" width="21" style="2" customWidth="1"/>
    <col min="12" max="12" width="4.5546875" style="2" customWidth="1"/>
    <col min="13" max="13" width="8.88671875" style="2"/>
    <col min="14" max="14" width="9.44140625" style="2" bestFit="1" customWidth="1"/>
    <col min="15" max="16384" width="8.88671875" style="2"/>
  </cols>
  <sheetData>
    <row r="1" spans="1:7" ht="9.75" customHeight="1" thickBot="1" x14ac:dyDescent="0.25">
      <c r="A1" s="117"/>
      <c r="B1" s="117"/>
      <c r="C1" s="117"/>
      <c r="D1" s="117"/>
      <c r="E1" s="117"/>
      <c r="F1" s="117"/>
      <c r="G1" s="117"/>
    </row>
    <row r="2" spans="1:7" ht="30.75" customHeight="1" thickBot="1" x14ac:dyDescent="0.3">
      <c r="A2" s="117"/>
      <c r="B2" s="26" t="s">
        <v>61</v>
      </c>
      <c r="C2" s="18"/>
      <c r="D2" s="3" t="s">
        <v>31</v>
      </c>
      <c r="E2" s="27"/>
      <c r="F2" s="93"/>
      <c r="G2" s="117"/>
    </row>
    <row r="3" spans="1:7" ht="19.5" customHeight="1" thickBot="1" x14ac:dyDescent="0.3">
      <c r="A3" s="117"/>
      <c r="B3" s="96" t="s">
        <v>15</v>
      </c>
      <c r="C3" s="16"/>
      <c r="D3" s="4"/>
      <c r="E3" s="1"/>
      <c r="F3" s="107"/>
      <c r="G3" s="117"/>
    </row>
    <row r="4" spans="1:7" ht="19.5" customHeight="1" thickBot="1" x14ac:dyDescent="0.3">
      <c r="A4" s="117"/>
      <c r="B4" s="96" t="s">
        <v>40</v>
      </c>
      <c r="C4" s="16"/>
      <c r="D4" s="4"/>
      <c r="E4" s="1"/>
      <c r="F4" s="107"/>
      <c r="G4" s="117"/>
    </row>
    <row r="5" spans="1:7" ht="19.5" customHeight="1" thickBot="1" x14ac:dyDescent="0.3">
      <c r="A5" s="117"/>
      <c r="B5" s="96" t="s">
        <v>41</v>
      </c>
      <c r="C5" s="16"/>
      <c r="D5" s="4"/>
      <c r="E5" s="1"/>
      <c r="F5" s="107"/>
      <c r="G5" s="117"/>
    </row>
    <row r="6" spans="1:7" ht="19.5" customHeight="1" thickBot="1" x14ac:dyDescent="0.3">
      <c r="A6" s="117"/>
      <c r="B6" s="17" t="s">
        <v>42</v>
      </c>
      <c r="C6" s="87"/>
      <c r="D6" s="5"/>
      <c r="E6" s="1"/>
      <c r="F6" s="107"/>
      <c r="G6" s="117"/>
    </row>
    <row r="7" spans="1:7" ht="19.5" customHeight="1" thickBot="1" x14ac:dyDescent="0.3">
      <c r="A7" s="117"/>
      <c r="B7" s="97" t="s">
        <v>47</v>
      </c>
      <c r="C7" s="9"/>
      <c r="D7" s="6"/>
      <c r="E7" s="1"/>
      <c r="F7" s="107"/>
      <c r="G7" s="117"/>
    </row>
    <row r="8" spans="1:7" ht="19.5" customHeight="1" thickBot="1" x14ac:dyDescent="0.3">
      <c r="A8" s="117"/>
      <c r="B8" s="97" t="s">
        <v>22</v>
      </c>
      <c r="C8" s="9"/>
      <c r="D8" s="6"/>
      <c r="E8" s="1"/>
      <c r="F8" s="107"/>
      <c r="G8" s="117"/>
    </row>
    <row r="9" spans="1:7" ht="19.5" customHeight="1" thickBot="1" x14ac:dyDescent="0.3">
      <c r="A9" s="117"/>
      <c r="B9" s="8" t="s">
        <v>48</v>
      </c>
      <c r="C9" s="94"/>
      <c r="D9" s="7"/>
      <c r="E9" s="1"/>
      <c r="F9" s="107"/>
      <c r="G9" s="117"/>
    </row>
    <row r="10" spans="1:7" ht="15" customHeight="1" thickBot="1" x14ac:dyDescent="0.25">
      <c r="A10" s="117"/>
      <c r="B10" s="103"/>
      <c r="C10" s="104"/>
      <c r="D10" s="104"/>
      <c r="E10" s="104"/>
      <c r="F10" s="107"/>
      <c r="G10" s="117"/>
    </row>
    <row r="11" spans="1:7" ht="21.75" customHeight="1" thickBot="1" x14ac:dyDescent="0.3">
      <c r="A11" s="117"/>
      <c r="B11" s="98" t="s">
        <v>64</v>
      </c>
      <c r="C11" s="68"/>
      <c r="D11" s="20" t="s">
        <v>28</v>
      </c>
      <c r="E11" s="89">
        <f>IF(E9&gt;20,E178,0)</f>
        <v>0</v>
      </c>
      <c r="F11" s="108"/>
      <c r="G11" s="117"/>
    </row>
    <row r="12" spans="1:7" ht="18.75" customHeight="1" thickBot="1" x14ac:dyDescent="0.3">
      <c r="A12" s="117"/>
      <c r="B12" s="105"/>
      <c r="C12" s="106"/>
      <c r="D12" s="20" t="s">
        <v>26</v>
      </c>
      <c r="E12" s="89">
        <f>I162</f>
        <v>0</v>
      </c>
      <c r="F12" s="107"/>
      <c r="G12" s="117"/>
    </row>
    <row r="13" spans="1:7" ht="18.75" customHeight="1" thickBot="1" x14ac:dyDescent="0.3">
      <c r="A13" s="117"/>
      <c r="B13" s="105"/>
      <c r="C13" s="106"/>
      <c r="D13" s="20" t="s">
        <v>36</v>
      </c>
      <c r="E13" s="90">
        <f>MIN(0.02*(E7+E9),IF(E158&lt;40000,0,1)*E158*(0.008+E158*0.008/1000000))+(IF(E158&lt;1000000,E158*(0.007+E158*0.007/1000000),1.4%*E158))*0</f>
        <v>0</v>
      </c>
      <c r="F13" s="107"/>
      <c r="G13" s="117"/>
    </row>
    <row r="14" spans="1:7" ht="18.75" customHeight="1" thickBot="1" x14ac:dyDescent="0.3">
      <c r="A14" s="117"/>
      <c r="B14" s="105"/>
      <c r="C14" s="106"/>
      <c r="D14" s="20" t="s">
        <v>58</v>
      </c>
      <c r="E14" s="89">
        <f>E11+E12+E13</f>
        <v>0</v>
      </c>
      <c r="F14" s="107"/>
      <c r="G14" s="117"/>
    </row>
    <row r="15" spans="1:7" ht="18.75" customHeight="1" thickBot="1" x14ac:dyDescent="0.25">
      <c r="A15" s="117"/>
      <c r="B15" s="105"/>
      <c r="C15" s="106"/>
      <c r="D15" s="104"/>
      <c r="E15" s="104"/>
      <c r="F15" s="107"/>
      <c r="G15" s="117"/>
    </row>
    <row r="16" spans="1:7" ht="18.75" customHeight="1" thickBot="1" x14ac:dyDescent="0.3">
      <c r="A16" s="117"/>
      <c r="B16" s="99" t="s">
        <v>63</v>
      </c>
      <c r="C16" s="69"/>
      <c r="D16" s="67" t="s">
        <v>57</v>
      </c>
      <c r="E16" s="91">
        <f>E170</f>
        <v>0</v>
      </c>
      <c r="F16" s="107"/>
      <c r="G16" s="117"/>
    </row>
    <row r="17" spans="1:12" ht="18.75" customHeight="1" thickBot="1" x14ac:dyDescent="0.3">
      <c r="A17" s="117"/>
      <c r="B17" s="103"/>
      <c r="C17" s="104"/>
      <c r="D17" s="67" t="s">
        <v>38</v>
      </c>
      <c r="E17" s="91">
        <f>0.002*E7</f>
        <v>0</v>
      </c>
      <c r="F17" s="107"/>
      <c r="G17" s="117"/>
    </row>
    <row r="18" spans="1:12" ht="18.75" customHeight="1" thickBot="1" x14ac:dyDescent="0.3">
      <c r="A18" s="117"/>
      <c r="B18" s="103"/>
      <c r="C18" s="104"/>
      <c r="D18" s="67" t="s">
        <v>32</v>
      </c>
      <c r="E18" s="91">
        <f>E4*0.01</f>
        <v>0</v>
      </c>
      <c r="F18" s="107"/>
      <c r="G18" s="117"/>
    </row>
    <row r="19" spans="1:12" ht="16.5" thickBot="1" x14ac:dyDescent="0.3">
      <c r="A19" s="117"/>
      <c r="B19" s="103"/>
      <c r="C19" s="104"/>
      <c r="D19" s="67" t="s">
        <v>62</v>
      </c>
      <c r="E19" s="91">
        <f>E16+E17+E18</f>
        <v>0</v>
      </c>
      <c r="F19" s="107"/>
      <c r="G19" s="117"/>
    </row>
    <row r="20" spans="1:12" ht="29.25" customHeight="1" thickBot="1" x14ac:dyDescent="0.25">
      <c r="A20" s="117"/>
      <c r="B20" s="100"/>
      <c r="C20" s="101"/>
      <c r="D20" s="101"/>
      <c r="E20" s="102"/>
      <c r="F20" s="109"/>
      <c r="G20" s="117"/>
    </row>
    <row r="21" spans="1:12" ht="10.5" customHeight="1" x14ac:dyDescent="0.2">
      <c r="A21" s="117"/>
      <c r="B21" s="115"/>
      <c r="C21" s="115"/>
      <c r="D21" s="115"/>
      <c r="E21" s="116"/>
      <c r="F21" s="115"/>
      <c r="G21" s="117"/>
    </row>
    <row r="22" spans="1:12" ht="22.5" customHeight="1" thickBot="1" x14ac:dyDescent="0.25">
      <c r="E22" s="92"/>
    </row>
    <row r="23" spans="1:12" ht="16.5" thickBot="1" x14ac:dyDescent="0.3">
      <c r="B23" s="19" t="s">
        <v>45</v>
      </c>
      <c r="C23" s="95"/>
      <c r="D23" s="24" t="s">
        <v>53</v>
      </c>
      <c r="E23" s="25"/>
      <c r="F23" s="114">
        <v>0.02</v>
      </c>
    </row>
    <row r="24" spans="1:12" ht="15.75" thickBot="1" x14ac:dyDescent="0.25"/>
    <row r="25" spans="1:12" ht="16.5" thickBot="1" x14ac:dyDescent="0.3">
      <c r="B25" s="21" t="s">
        <v>52</v>
      </c>
      <c r="C25" s="22"/>
      <c r="D25" s="22"/>
      <c r="E25" s="23"/>
    </row>
    <row r="26" spans="1:12" ht="15.75" thickBot="1" x14ac:dyDescent="0.25"/>
    <row r="27" spans="1:12" ht="15.75" x14ac:dyDescent="0.25">
      <c r="B27" s="57" t="s">
        <v>9</v>
      </c>
      <c r="C27" s="58" t="s">
        <v>1</v>
      </c>
      <c r="D27" s="59" t="s">
        <v>16</v>
      </c>
      <c r="E27" s="59"/>
      <c r="F27" s="60"/>
      <c r="G27" s="10"/>
      <c r="H27" s="10"/>
      <c r="I27" s="11"/>
      <c r="J27" s="10"/>
      <c r="K27" s="10"/>
      <c r="L27" s="110"/>
    </row>
    <row r="28" spans="1:12" ht="15.75" x14ac:dyDescent="0.25">
      <c r="B28" s="61" t="s">
        <v>5</v>
      </c>
      <c r="C28" s="62" t="s">
        <v>12</v>
      </c>
      <c r="D28" s="62"/>
      <c r="E28" s="63"/>
      <c r="F28" s="63"/>
      <c r="G28" s="13"/>
      <c r="H28" s="13"/>
      <c r="I28" s="13"/>
      <c r="J28" s="13"/>
      <c r="K28" s="13"/>
      <c r="L28" s="111"/>
    </row>
    <row r="29" spans="1:12" ht="15.75" x14ac:dyDescent="0.25">
      <c r="B29" s="61" t="s">
        <v>2</v>
      </c>
      <c r="C29" s="62" t="s">
        <v>46</v>
      </c>
      <c r="D29" s="62"/>
      <c r="E29" s="62"/>
      <c r="F29" s="64"/>
      <c r="G29" s="12"/>
      <c r="H29" s="12"/>
      <c r="I29" s="12"/>
      <c r="J29" s="12"/>
      <c r="K29" s="14"/>
      <c r="L29" s="112"/>
    </row>
    <row r="30" spans="1:12" ht="15.75" x14ac:dyDescent="0.25">
      <c r="B30" s="61" t="s">
        <v>3</v>
      </c>
      <c r="C30" s="62" t="s">
        <v>46</v>
      </c>
      <c r="D30" s="62"/>
      <c r="E30" s="62"/>
      <c r="F30" s="62"/>
      <c r="G30" s="14"/>
      <c r="H30" s="14"/>
      <c r="I30" s="14"/>
      <c r="J30" s="14"/>
      <c r="K30" s="12"/>
      <c r="L30" s="112"/>
    </row>
    <row r="31" spans="1:12" ht="15.75" x14ac:dyDescent="0.25">
      <c r="B31" s="61" t="s">
        <v>50</v>
      </c>
      <c r="C31" s="62" t="s">
        <v>11</v>
      </c>
      <c r="D31" s="62"/>
      <c r="E31" s="62"/>
      <c r="F31" s="62"/>
      <c r="G31" s="12"/>
      <c r="H31" s="12"/>
      <c r="I31" s="12"/>
      <c r="J31" s="12"/>
      <c r="K31" s="14"/>
      <c r="L31" s="112"/>
    </row>
    <row r="32" spans="1:12" ht="15.75" x14ac:dyDescent="0.25">
      <c r="B32" s="61"/>
      <c r="C32" s="62" t="s">
        <v>49</v>
      </c>
      <c r="D32" s="62"/>
      <c r="E32" s="62"/>
      <c r="F32" s="62"/>
      <c r="G32" s="12"/>
      <c r="H32" s="12"/>
      <c r="I32" s="12"/>
      <c r="J32" s="12"/>
      <c r="K32" s="14"/>
      <c r="L32" s="112"/>
    </row>
    <row r="33" spans="2:12" ht="15.75" x14ac:dyDescent="0.25">
      <c r="B33" s="61" t="s">
        <v>4</v>
      </c>
      <c r="C33" s="62" t="s">
        <v>13</v>
      </c>
      <c r="D33" s="62" t="s">
        <v>23</v>
      </c>
      <c r="E33" s="62"/>
      <c r="F33" s="62"/>
      <c r="G33" s="14"/>
      <c r="H33" s="14"/>
      <c r="I33" s="14"/>
      <c r="J33" s="14"/>
      <c r="K33" s="14"/>
      <c r="L33" s="112"/>
    </row>
    <row r="34" spans="2:12" ht="16.5" thickBot="1" x14ac:dyDescent="0.3">
      <c r="B34" s="65" t="s">
        <v>14</v>
      </c>
      <c r="C34" s="66" t="s">
        <v>51</v>
      </c>
      <c r="D34" s="66"/>
      <c r="E34" s="66"/>
      <c r="F34" s="66"/>
      <c r="G34" s="15"/>
      <c r="H34" s="15"/>
      <c r="I34" s="15"/>
      <c r="J34" s="15"/>
      <c r="K34" s="15"/>
      <c r="L34" s="113"/>
    </row>
    <row r="155" spans="2:9" ht="15.75" thickBot="1" x14ac:dyDescent="0.25"/>
    <row r="156" spans="2:9" ht="16.5" thickBot="1" x14ac:dyDescent="0.3">
      <c r="B156" s="29" t="s">
        <v>39</v>
      </c>
      <c r="C156" s="29"/>
      <c r="D156" s="30">
        <v>0.4</v>
      </c>
      <c r="E156" s="31">
        <f>D156*E3</f>
        <v>0</v>
      </c>
      <c r="F156" s="84"/>
      <c r="G156" s="70"/>
      <c r="H156" s="71" t="s">
        <v>18</v>
      </c>
      <c r="I156" s="72"/>
    </row>
    <row r="157" spans="2:9" ht="16.5" thickBot="1" x14ac:dyDescent="0.3">
      <c r="B157" s="33" t="s">
        <v>25</v>
      </c>
      <c r="C157" s="33"/>
      <c r="D157" s="34" t="s">
        <v>56</v>
      </c>
      <c r="E157" s="35">
        <f>E4+(E5+E6)/50</f>
        <v>0</v>
      </c>
      <c r="F157" s="84"/>
      <c r="G157" s="73"/>
      <c r="H157" s="74"/>
      <c r="I157" s="75" t="s">
        <v>7</v>
      </c>
    </row>
    <row r="158" spans="2:9" ht="16.5" thickBot="1" x14ac:dyDescent="0.3">
      <c r="B158" s="36" t="s">
        <v>17</v>
      </c>
      <c r="C158" s="36"/>
      <c r="D158" s="34" t="s">
        <v>24</v>
      </c>
      <c r="E158" s="37">
        <f>E156+E157</f>
        <v>0</v>
      </c>
      <c r="F158" s="84"/>
      <c r="G158" s="76"/>
      <c r="H158" s="77"/>
      <c r="I158" s="78" t="s">
        <v>8</v>
      </c>
    </row>
    <row r="159" spans="2:9" ht="16.5" thickBot="1" x14ac:dyDescent="0.3">
      <c r="B159" s="38" t="s">
        <v>54</v>
      </c>
      <c r="C159" s="38"/>
      <c r="D159" s="39" t="s">
        <v>55</v>
      </c>
      <c r="E159" s="40">
        <f>E7+E9</f>
        <v>0</v>
      </c>
      <c r="F159" s="84"/>
      <c r="G159" s="79" t="s">
        <v>6</v>
      </c>
      <c r="H159" s="80">
        <v>15000</v>
      </c>
      <c r="I159" s="83">
        <f>IF(E7&gt;15000,1,0)</f>
        <v>0</v>
      </c>
    </row>
    <row r="160" spans="2:9" ht="16.5" thickBot="1" x14ac:dyDescent="0.3">
      <c r="B160" s="33" t="s">
        <v>10</v>
      </c>
      <c r="C160" s="33"/>
      <c r="D160" s="39" t="s">
        <v>20</v>
      </c>
      <c r="E160" s="40">
        <f>E3+E157+E159</f>
        <v>0</v>
      </c>
      <c r="F160" s="84"/>
      <c r="G160" s="79" t="s">
        <v>19</v>
      </c>
      <c r="H160" s="80">
        <v>500000</v>
      </c>
      <c r="I160" s="83">
        <f>IF(E7&lt;500000,0.0015*(E7/10000)^4-0.1283*(E7/10000)^3+3.924*(E7/10000)^2-1.2293*(E7/10000)-0.8208,1)</f>
        <v>-0.82079999999999997</v>
      </c>
    </row>
    <row r="161" spans="2:9" ht="16.5" thickBot="1" x14ac:dyDescent="0.3">
      <c r="B161" s="38" t="s">
        <v>33</v>
      </c>
      <c r="C161" s="38"/>
      <c r="D161" s="39" t="s">
        <v>21</v>
      </c>
      <c r="E161" s="40">
        <f>E156+E158+E159</f>
        <v>0</v>
      </c>
      <c r="F161" s="84"/>
      <c r="G161" s="79" t="s">
        <v>0</v>
      </c>
      <c r="H161" s="80"/>
      <c r="I161" s="83">
        <f>IF(E7&gt;1000000,E7*3%,IF(E7&lt;500000,1,4.83*(E7/10000)^2-183.33*E7/10000))</f>
        <v>1</v>
      </c>
    </row>
    <row r="162" spans="2:9" ht="16.5" thickBot="1" x14ac:dyDescent="0.3">
      <c r="B162" s="32"/>
      <c r="C162" s="32"/>
      <c r="D162" s="32"/>
      <c r="E162" s="32"/>
      <c r="G162" s="81" t="s">
        <v>59</v>
      </c>
      <c r="H162" s="82"/>
      <c r="I162" s="83">
        <f>I159*I160*I161</f>
        <v>0</v>
      </c>
    </row>
    <row r="163" spans="2:9" ht="16.5" thickBot="1" x14ac:dyDescent="0.3">
      <c r="B163" s="41" t="s">
        <v>37</v>
      </c>
      <c r="C163" s="41"/>
      <c r="D163" s="42" t="s">
        <v>27</v>
      </c>
      <c r="E163" s="43" t="s">
        <v>30</v>
      </c>
    </row>
    <row r="164" spans="2:9" ht="16.5" thickBot="1" x14ac:dyDescent="0.3">
      <c r="B164" s="44"/>
      <c r="C164" s="44"/>
      <c r="D164" s="39" t="s">
        <v>29</v>
      </c>
      <c r="E164" s="45">
        <f>E9</f>
        <v>0</v>
      </c>
    </row>
    <row r="165" spans="2:9" x14ac:dyDescent="0.2">
      <c r="B165" s="46">
        <v>0.23</v>
      </c>
      <c r="C165" s="46"/>
      <c r="D165" s="47">
        <v>15000</v>
      </c>
      <c r="E165" s="48">
        <f>E164*B165</f>
        <v>0</v>
      </c>
    </row>
    <row r="166" spans="2:9" x14ac:dyDescent="0.2">
      <c r="B166" s="49">
        <v>0.27</v>
      </c>
      <c r="C166" s="49"/>
      <c r="D166" s="50">
        <v>28000</v>
      </c>
      <c r="E166" s="51">
        <f>IF(E164&gt;D165,(E164-D165)*(B166-B165),0)</f>
        <v>0</v>
      </c>
    </row>
    <row r="167" spans="2:9" x14ac:dyDescent="0.2">
      <c r="B167" s="49">
        <v>0.38</v>
      </c>
      <c r="C167" s="49"/>
      <c r="D167" s="50">
        <v>55000</v>
      </c>
      <c r="E167" s="51">
        <f>IF(E164&gt;D166,(E164-D166)*(B167-B166),0)</f>
        <v>0</v>
      </c>
    </row>
    <row r="168" spans="2:9" x14ac:dyDescent="0.2">
      <c r="B168" s="49">
        <v>0.41</v>
      </c>
      <c r="C168" s="49"/>
      <c r="D168" s="50">
        <v>75000</v>
      </c>
      <c r="E168" s="51">
        <f>IF(E164&gt;D167,(E164-D167)*(B168-B167),0)</f>
        <v>0</v>
      </c>
    </row>
    <row r="169" spans="2:9" ht="15.75" thickBot="1" x14ac:dyDescent="0.25">
      <c r="B169" s="52">
        <v>0.43</v>
      </c>
      <c r="C169" s="49"/>
      <c r="D169" s="50"/>
      <c r="E169" s="51">
        <f>IF(E164&gt;D168,(E164-D168)*(B169-B168),0)</f>
        <v>0</v>
      </c>
    </row>
    <row r="170" spans="2:9" ht="16.5" thickBot="1" x14ac:dyDescent="0.3">
      <c r="B170" s="32"/>
      <c r="C170" s="32"/>
      <c r="D170" s="28" t="s">
        <v>43</v>
      </c>
      <c r="E170" s="45">
        <f>SUM(E165:E169)</f>
        <v>0</v>
      </c>
    </row>
    <row r="171" spans="2:9" ht="15.75" thickBot="1" x14ac:dyDescent="0.25">
      <c r="B171" s="85"/>
      <c r="C171" s="86"/>
      <c r="D171" s="86"/>
      <c r="E171" s="86"/>
    </row>
    <row r="172" spans="2:9" ht="16.5" thickBot="1" x14ac:dyDescent="0.3">
      <c r="B172" s="31" t="s">
        <v>35</v>
      </c>
      <c r="C172" s="45"/>
      <c r="D172" s="45">
        <f>0.4914*(E164/10000)^4-23.547*(E164/10000)^3+394.38*(E164/10000)^2+1827.1*E164/10000-1605.7</f>
        <v>-1605.7</v>
      </c>
      <c r="E172" s="31">
        <f>IF(E164&lt;150000,D172,1)</f>
        <v>-1605.7</v>
      </c>
    </row>
    <row r="173" spans="2:9" ht="16.5" thickBot="1" x14ac:dyDescent="0.3">
      <c r="B173" s="40" t="s">
        <v>35</v>
      </c>
      <c r="C173" s="53"/>
      <c r="D173" s="53">
        <f>0.115*(E164/10000)^4-7.9008*(E164/10000)^3+179.86*(E164/10000)^2+2890.9*E164/10000-2968.3</f>
        <v>-2968.3</v>
      </c>
      <c r="E173" s="40">
        <f>IF(E172&gt;1,1,IF(E164&gt;280000,1,D173))</f>
        <v>-2968.3</v>
      </c>
    </row>
    <row r="174" spans="2:9" ht="16.5" thickBot="1" x14ac:dyDescent="0.3">
      <c r="B174" s="54" t="s">
        <v>35</v>
      </c>
      <c r="C174" s="55"/>
      <c r="D174" s="55">
        <f>0.101*(E164/10000)^4-6.849*(E164/10000)^3+159.62*(E164/10000)^2+3014.9*E164/10000-3148.6</f>
        <v>-3148.6</v>
      </c>
      <c r="E174" s="54">
        <f>IF(E172*E173&gt;1,1,IF(E164&gt;400000,1,D174))</f>
        <v>1</v>
      </c>
    </row>
    <row r="175" spans="2:9" ht="16.5" thickBot="1" x14ac:dyDescent="0.3">
      <c r="B175" s="54" t="s">
        <v>35</v>
      </c>
      <c r="C175" s="55"/>
      <c r="D175" s="55">
        <f>0.435*E164</f>
        <v>0</v>
      </c>
      <c r="E175" s="54">
        <f>IF(E172*E173*E174&gt;1,1,D175)</f>
        <v>1</v>
      </c>
    </row>
    <row r="176" spans="2:9" ht="16.5" thickBot="1" x14ac:dyDescent="0.3">
      <c r="B176" s="56" t="s">
        <v>34</v>
      </c>
      <c r="C176" s="38"/>
      <c r="D176" s="38"/>
      <c r="E176" s="40">
        <f>IF(D172&lt;0,0,1)</f>
        <v>0</v>
      </c>
    </row>
    <row r="177" spans="2:5" ht="16.5" thickBot="1" x14ac:dyDescent="0.3">
      <c r="B177" s="56" t="s">
        <v>44</v>
      </c>
      <c r="C177" s="38"/>
      <c r="D177" s="38"/>
      <c r="E177" s="31">
        <f>IF(E164&gt;8000,1,0)</f>
        <v>0</v>
      </c>
    </row>
    <row r="178" spans="2:5" ht="15.75" customHeight="1" thickBot="1" x14ac:dyDescent="0.3">
      <c r="B178" s="32"/>
      <c r="C178" s="32"/>
      <c r="D178" s="29" t="s">
        <v>60</v>
      </c>
      <c r="E178" s="54">
        <f>E172*E173*E174*E175*E176*E177</f>
        <v>0</v>
      </c>
    </row>
    <row r="179" spans="2:5" x14ac:dyDescent="0.2">
      <c r="B179" s="88"/>
      <c r="C179" s="88"/>
      <c r="D179" s="88"/>
      <c r="E179" s="88"/>
    </row>
    <row r="180" spans="2:5" x14ac:dyDescent="0.2">
      <c r="B180" s="88"/>
      <c r="C180" s="88"/>
      <c r="D180" s="88"/>
      <c r="E180" s="88"/>
    </row>
  </sheetData>
  <sheetProtection password="82A6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modifica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2020-12-29T17:55:10Z</dcterms:created>
  <dcterms:modified xsi:type="dcterms:W3CDTF">2021-02-22T00:31:55Z</dcterms:modified>
</cp:coreProperties>
</file>